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11640" activeTab="0"/>
  </bookViews>
  <sheets>
    <sheet name="Balance" sheetId="1" r:id="rId1"/>
    <sheet name="PLI" sheetId="2" r:id="rId2"/>
    <sheet name="LCTT" sheetId="3" r:id="rId3"/>
    <sheet name="VCSH" sheetId="4" r:id="rId4"/>
    <sheet name="TM" sheetId="5" r:id="rId5"/>
  </sheets>
  <definedNames>
    <definedName name="_xlnm.Print_Area" localSheetId="0">'Balance'!$A$1:$F$152</definedName>
    <definedName name="_xlnm.Print_Area" localSheetId="2">'LCTT'!$A$1:$G$68</definedName>
    <definedName name="_xlnm.Print_Area" localSheetId="1">'PLI'!$A$1:$H$50</definedName>
    <definedName name="_xlnm.Print_Area" localSheetId="4">'TM'!$A$1:$G$308</definedName>
    <definedName name="_xlnm.Print_Area" localSheetId="3">'VCSH'!$A$1:$J$18</definedName>
    <definedName name="_xlnm.Print_Titles" localSheetId="1">'PLI'!$9:$10</definedName>
    <definedName name="_xlnm.Print_Titles" localSheetId="4">'TM'!$1:$7</definedName>
  </definedNames>
  <calcPr fullCalcOnLoad="1"/>
</workbook>
</file>

<file path=xl/comments1.xml><?xml version="1.0" encoding="utf-8"?>
<comments xmlns="http://schemas.openxmlformats.org/spreadsheetml/2006/main">
  <authors>
    <author>ComputerPC</author>
  </authors>
  <commentList>
    <comment ref="F14" authorId="0">
      <text>
        <r>
          <rPr>
            <b/>
            <sz val="8"/>
            <rFont val="Tahoma"/>
            <family val="0"/>
          </rPr>
          <t>ComputerPC:</t>
        </r>
        <r>
          <rPr>
            <sz val="8"/>
            <rFont val="Tahoma"/>
            <family val="0"/>
          </rPr>
          <t xml:space="preserve">
So du tien gui tại APECS</t>
        </r>
      </text>
    </comment>
  </commentList>
</comments>
</file>

<file path=xl/comments2.xml><?xml version="1.0" encoding="utf-8"?>
<comments xmlns="http://schemas.openxmlformats.org/spreadsheetml/2006/main">
  <authors>
    <author>DHC</author>
  </authors>
  <commentList>
    <comment ref="B34" authorId="0">
      <text>
        <r>
          <rPr>
            <b/>
            <sz val="8"/>
            <rFont val="Tahoma"/>
            <family val="2"/>
          </rPr>
          <t>Linh:</t>
        </r>
        <r>
          <rPr>
            <sz val="8"/>
            <rFont val="Tahoma"/>
            <family val="2"/>
          </rPr>
          <t xml:space="preserve">
Chi tieu nay chi ap dung doi voi Cty Co phan
</t>
        </r>
      </text>
    </comment>
  </commentList>
</comments>
</file>

<file path=xl/comments4.xml><?xml version="1.0" encoding="utf-8"?>
<comments xmlns="http://schemas.openxmlformats.org/spreadsheetml/2006/main">
  <authors>
    <author>nv1</author>
  </authors>
  <commentList>
    <comment ref="H16" authorId="0">
      <text>
        <r>
          <rPr>
            <b/>
            <sz val="8"/>
            <rFont val="Tahoma"/>
            <family val="0"/>
          </rPr>
          <t>nv1:</t>
        </r>
        <r>
          <rPr>
            <sz val="8"/>
            <rFont val="Tahoma"/>
            <family val="0"/>
          </rPr>
          <t xml:space="preserve">
khoan dieu chinh do sai tren BC hop nhat năm 2008</t>
        </r>
      </text>
    </comment>
  </commentList>
</comments>
</file>

<file path=xl/sharedStrings.xml><?xml version="1.0" encoding="utf-8"?>
<sst xmlns="http://schemas.openxmlformats.org/spreadsheetml/2006/main" count="651" uniqueCount="419">
  <si>
    <t>Đơn vị tính : VND</t>
  </si>
  <si>
    <t>TÀI SẢN</t>
  </si>
  <si>
    <t>MÃ SỐ</t>
  </si>
  <si>
    <t>THUYẾT MINH</t>
  </si>
  <si>
    <t>A.</t>
  </si>
  <si>
    <t>TÀI SẢN NGẮN HẠN</t>
  </si>
  <si>
    <t>I.</t>
  </si>
  <si>
    <t>Tiền và các khoản tương đương tiền</t>
  </si>
  <si>
    <t>1.</t>
  </si>
  <si>
    <t>Tiền</t>
  </si>
  <si>
    <t>2.</t>
  </si>
  <si>
    <t>Các khoản tương đương tiền</t>
  </si>
  <si>
    <t>II.</t>
  </si>
  <si>
    <t>Các khoản đầu tư tài chính ngắn hạn</t>
  </si>
  <si>
    <t>Đầu tư ngắn hạn</t>
  </si>
  <si>
    <t>Dự phòng giảm giá đầu tư ngắn hạn</t>
  </si>
  <si>
    <t>III.</t>
  </si>
  <si>
    <t>Các khoản phải thu ngắn hạn</t>
  </si>
  <si>
    <t>Phải thu của khách hàng</t>
  </si>
  <si>
    <t xml:space="preserve">Trả trước cho người bán </t>
  </si>
  <si>
    <t>3.</t>
  </si>
  <si>
    <t>Phải thu nội bộ</t>
  </si>
  <si>
    <t>4.</t>
  </si>
  <si>
    <t>Phải thu theo tiến độ kế hoạch HĐXD</t>
  </si>
  <si>
    <t>VIII.6.4</t>
  </si>
  <si>
    <t>5.</t>
  </si>
  <si>
    <t xml:space="preserve">Các khoản phải thu khác </t>
  </si>
  <si>
    <t>6.</t>
  </si>
  <si>
    <t>Dự phòng phải thu ngắn hạn khó đòi</t>
  </si>
  <si>
    <t>IV.</t>
  </si>
  <si>
    <t>Hàng tồn kho</t>
  </si>
  <si>
    <t>Dự phòng giảm giá hàng tồn kho</t>
  </si>
  <si>
    <t>V.</t>
  </si>
  <si>
    <t>Tài sản ngắn hạn khác</t>
  </si>
  <si>
    <t>Chi phí trả trước ngắn hạn</t>
  </si>
  <si>
    <t>Thuế GTGT được khấu trừ</t>
  </si>
  <si>
    <t>Thuế và các khoản khác phải thu Nhà nước</t>
  </si>
  <si>
    <t>V.8</t>
  </si>
  <si>
    <t>B.</t>
  </si>
  <si>
    <t>TÀI SẢN DÀI HẠN</t>
  </si>
  <si>
    <t>Các khoản phải thu dài hạn</t>
  </si>
  <si>
    <t>Phải thu dài hạn của khách hàng</t>
  </si>
  <si>
    <t>VIII.6.6</t>
  </si>
  <si>
    <t>Vốn kinh doanh ở đơn vị trực thuộc</t>
  </si>
  <si>
    <t>VIII.6.7</t>
  </si>
  <si>
    <t>Phải thu dài hạn nội bộ</t>
  </si>
  <si>
    <t>V.06</t>
  </si>
  <si>
    <t>Phải thu dài hạn khác</t>
  </si>
  <si>
    <t>V.07</t>
  </si>
  <si>
    <t>Dự phòng phải thu dài hạn khó đòi</t>
  </si>
  <si>
    <t xml:space="preserve">Tài sản cố định </t>
  </si>
  <si>
    <t>TSCĐ hữu hình</t>
  </si>
  <si>
    <t xml:space="preserve">- Nguyên giá </t>
  </si>
  <si>
    <t xml:space="preserve">- Giá trị hao mòn luỹ kế </t>
  </si>
  <si>
    <t>TSCĐ thuê tài chính</t>
  </si>
  <si>
    <t>V.4</t>
  </si>
  <si>
    <t>TSCĐ vô hình</t>
  </si>
  <si>
    <t>Chi phí xây dựng cơ bản dở dang</t>
  </si>
  <si>
    <t>Bất động sản đầu tư</t>
  </si>
  <si>
    <t>V.12</t>
  </si>
  <si>
    <t>Các khoản đầu tư tài chính dài hạn</t>
  </si>
  <si>
    <t>Đầu tư vào Công ty con</t>
  </si>
  <si>
    <t>Đầu tư vào Công ty liên kết, liên doanh</t>
  </si>
  <si>
    <t>Đầu tư dài hạn khác</t>
  </si>
  <si>
    <t>Dự phòng giảm giá đầu tư tài chính dài hạn</t>
  </si>
  <si>
    <t>Lợi thế thương mại</t>
  </si>
  <si>
    <t>VI.</t>
  </si>
  <si>
    <t>Tài sản dài hạn khác</t>
  </si>
  <si>
    <t>Chi phí trả trước dài hạn</t>
  </si>
  <si>
    <t>Tài sản thuế thu nhập hoãn lại</t>
  </si>
  <si>
    <t>(tiếp theo)</t>
  </si>
  <si>
    <t>NGUỒN VỐN</t>
  </si>
  <si>
    <t>Nợ ngắn hạn</t>
  </si>
  <si>
    <t>Vay và nợ ngắn hạn</t>
  </si>
  <si>
    <t>Phải trả người bán</t>
  </si>
  <si>
    <t>Người mua trả tiền trước</t>
  </si>
  <si>
    <t>Thuế và các khoản phải trả nhà nước</t>
  </si>
  <si>
    <t>Phải trả người lao động</t>
  </si>
  <si>
    <t>Chi phí phải trả</t>
  </si>
  <si>
    <t>7.</t>
  </si>
  <si>
    <t>Phải trả nội bộ</t>
  </si>
  <si>
    <t>8.</t>
  </si>
  <si>
    <t>Phải trả theo tiến độ kế hoạch hợp đồng xây dựng</t>
  </si>
  <si>
    <t>9.</t>
  </si>
  <si>
    <t>Các khoản phải trả, phải nộp ngắn hạn khác</t>
  </si>
  <si>
    <t>10.</t>
  </si>
  <si>
    <t>Dự phòng phải trả ngắn hạn</t>
  </si>
  <si>
    <t xml:space="preserve">Nợ dài hạn </t>
  </si>
  <si>
    <t>Phải trả dài hạn nội bộ</t>
  </si>
  <si>
    <t>VII.2.9</t>
  </si>
  <si>
    <t>Vay và nợ dài hạn</t>
  </si>
  <si>
    <t>Thuế thu nhập hoãn lại phải trả</t>
  </si>
  <si>
    <t>Dự phòng trợ cấp mất việc làm</t>
  </si>
  <si>
    <t>Dự phòng dài hạn phải trả</t>
  </si>
  <si>
    <t>Vốn chủ sở hữu</t>
  </si>
  <si>
    <t>Vốn đầu tư của chủ sở hữu</t>
  </si>
  <si>
    <t>Thặng dư vốn cổ phần</t>
  </si>
  <si>
    <t>Vốn khác của chủ sở hữu</t>
  </si>
  <si>
    <t>Cổ phiếu quỹ</t>
  </si>
  <si>
    <t>Chênh lệch đánh giá lại tài sản</t>
  </si>
  <si>
    <t>Chênh lệch tỷ giá hối đoái</t>
  </si>
  <si>
    <t>Quỹ đầu tư phát triển</t>
  </si>
  <si>
    <t>Quỹ dự phòng tài chính</t>
  </si>
  <si>
    <t>Quỹ khác thuộc vốn chủ sở hữu</t>
  </si>
  <si>
    <t>Lợi nhuận sau thuế chưa phân phối</t>
  </si>
  <si>
    <t>11.</t>
  </si>
  <si>
    <t>Nguồn vốn đầu tư xây dựng cơ bản</t>
  </si>
  <si>
    <t>Nguồn kinh phí và quỹ khác</t>
  </si>
  <si>
    <t>Quỹ khen thưởng, phúc lợi</t>
  </si>
  <si>
    <t>Nguồn kinh phí</t>
  </si>
  <si>
    <t>V.23</t>
  </si>
  <si>
    <t>Nguồn kinh phí đã hình thành TSCĐ</t>
  </si>
  <si>
    <t xml:space="preserve">      Đơn vị tính: VND</t>
  </si>
  <si>
    <t>CHỈ TIÊU</t>
  </si>
  <si>
    <t>Doanh thu bán hàng và cung cấp dịch vụ</t>
  </si>
  <si>
    <t>01</t>
  </si>
  <si>
    <t>Các khoản giảm trừ doanh thu</t>
  </si>
  <si>
    <t>03</t>
  </si>
  <si>
    <t xml:space="preserve">Doanh thu thuần bán hàng và cung cấp </t>
  </si>
  <si>
    <t>10</t>
  </si>
  <si>
    <t>dịch vụ (10=01-02)</t>
  </si>
  <si>
    <t xml:space="preserve">Giá vốn hàng bán </t>
  </si>
  <si>
    <t>11</t>
  </si>
  <si>
    <t xml:space="preserve">Lợi nhuận gộp về bán hàng và cung cấp </t>
  </si>
  <si>
    <t>20</t>
  </si>
  <si>
    <t>dịch vụ (20=10-11)</t>
  </si>
  <si>
    <t>Doanh thu hoạt động tài chính</t>
  </si>
  <si>
    <t>21</t>
  </si>
  <si>
    <t>Chi phí tài chính</t>
  </si>
  <si>
    <t>22</t>
  </si>
  <si>
    <t xml:space="preserve">Trong đó: Chi phí lãi vay </t>
  </si>
  <si>
    <t>23</t>
  </si>
  <si>
    <t>Chi phí bán hàng</t>
  </si>
  <si>
    <t>24</t>
  </si>
  <si>
    <t>Chi phí quản lý doanh nghiệp</t>
  </si>
  <si>
    <t>25</t>
  </si>
  <si>
    <t>Lợi nhuận thuần từ hoạt động kinh doanh</t>
  </si>
  <si>
    <t>30</t>
  </si>
  <si>
    <t>[30=20+(21-22)-(24+25)]</t>
  </si>
  <si>
    <t>Thu nhập khác</t>
  </si>
  <si>
    <t>31</t>
  </si>
  <si>
    <t>12.</t>
  </si>
  <si>
    <t>Chi phí khác</t>
  </si>
  <si>
    <t>32</t>
  </si>
  <si>
    <t>13.</t>
  </si>
  <si>
    <t>Lợi nhuận khác (40=31-32)</t>
  </si>
  <si>
    <t>40</t>
  </si>
  <si>
    <t xml:space="preserve">Tổng lợi nhuận kế toán trước thuế </t>
  </si>
  <si>
    <t>50</t>
  </si>
  <si>
    <t>(50=30+40+45)</t>
  </si>
  <si>
    <t>Chi phí thuế TNDN hiện hành</t>
  </si>
  <si>
    <t>51</t>
  </si>
  <si>
    <t>Chi phí thuế TNDN hoãn lại</t>
  </si>
  <si>
    <t>52</t>
  </si>
  <si>
    <t>Lợi nhuận sau thuế thu nhập doanh nghiệp</t>
  </si>
  <si>
    <t>60</t>
  </si>
  <si>
    <t>(60=50-51-52)</t>
  </si>
  <si>
    <t>Lãi cơ bản trên cổ phiếu</t>
  </si>
  <si>
    <t>Lãi còn lại kỳ trước chuyển sang</t>
  </si>
  <si>
    <t>Các khoản giảm trừ vào lợi nhuận sau thuế</t>
  </si>
  <si>
    <t>Trích quỹ đầu tư phát triển</t>
  </si>
  <si>
    <t>Trích quỹ dự phòng tài chính</t>
  </si>
  <si>
    <t>Giảm khác</t>
  </si>
  <si>
    <t>Chi trả cổ tức</t>
  </si>
  <si>
    <t>Lợi nhuận lũy kế</t>
  </si>
  <si>
    <t>90</t>
  </si>
  <si>
    <t>Đơn vị tính: VND</t>
  </si>
  <si>
    <t>Tổng cộng</t>
  </si>
  <si>
    <t>(Theo phương pháp gián tiếp)</t>
  </si>
  <si>
    <t>STT</t>
  </si>
  <si>
    <t>I</t>
  </si>
  <si>
    <t>Lưu chuyển tiền từ hoạt động kinh doanh</t>
  </si>
  <si>
    <t>Lợi nhuận trước thuế</t>
  </si>
  <si>
    <t>Điều chỉnh cho các khoản</t>
  </si>
  <si>
    <t xml:space="preserve"> - Khấu hao TSCĐ</t>
  </si>
  <si>
    <t>02</t>
  </si>
  <si>
    <t xml:space="preserve"> - Các khoản dự phòng</t>
  </si>
  <si>
    <t xml:space="preserve"> - Lãi, lỗ chênh lệch tỷ giá hối đoái chưa thực hiện</t>
  </si>
  <si>
    <t>04</t>
  </si>
  <si>
    <t xml:space="preserve"> - Lãi, lỗ từ hoạt động đầu tư</t>
  </si>
  <si>
    <t>05</t>
  </si>
  <si>
    <t xml:space="preserve"> - Chi phí lãi vay</t>
  </si>
  <si>
    <t>06</t>
  </si>
  <si>
    <t xml:space="preserve">Lợi nhuận từ hoạt động kinh doanh trước thay đổi </t>
  </si>
  <si>
    <t>08</t>
  </si>
  <si>
    <t>vốn lưu động</t>
  </si>
  <si>
    <t xml:space="preserve"> - (Tăng)/giảm các khoản phải thu</t>
  </si>
  <si>
    <t>09</t>
  </si>
  <si>
    <t xml:space="preserve"> - (Tăng)/giảm hàng tồn kho</t>
  </si>
  <si>
    <t xml:space="preserve">    phải trả, thuế thu nhập phải nộp)</t>
  </si>
  <si>
    <t xml:space="preserve"> - (Tăng)/giảm chi phí trả trước</t>
  </si>
  <si>
    <t xml:space="preserve"> - Tiền lãi vay đã trả</t>
  </si>
  <si>
    <t xml:space="preserve"> - Thuế thu nhập doanh nghiệp đã nộp</t>
  </si>
  <si>
    <t xml:space="preserve"> - Tiền thu khác từ hoạt động kinh doanh</t>
  </si>
  <si>
    <t xml:space="preserve"> - Tiền chi khác từ hoạt động kinh doanh</t>
  </si>
  <si>
    <t>Lưu chuyển tiền thuần từ hoạt động kinh doanh</t>
  </si>
  <si>
    <t>Lưu chuyển tiền từ hoạt động đầu tư</t>
  </si>
  <si>
    <t>Tiền chi để mua sắm, xây dựng TSCĐ và các TS dài hạn khác</t>
  </si>
  <si>
    <t>Thu thanh lý nhượng bán tài sản cố định</t>
  </si>
  <si>
    <t>Tiền chi cho vay, mua các công cụ nợ của đơn vị khác</t>
  </si>
  <si>
    <t>Tiền thu hồi cho vay, bán lại các công cụ nợ của đơn vị khác</t>
  </si>
  <si>
    <t>Tiền chi đầu tư góp vốn vào đơn vị khác</t>
  </si>
  <si>
    <t>Tiền thu hồi đầu tư góp vốn vào đơn vị khác</t>
  </si>
  <si>
    <t>Tiền thu lãi cho vay, cổ tức lợi nhuận được chia</t>
  </si>
  <si>
    <t>Lưu chuyển tiền thuần từ hoạt động đầu tư</t>
  </si>
  <si>
    <t>Lưu chuyển tiền từ hoạt động tài chính</t>
  </si>
  <si>
    <t>Tiền thu từ phát hành cổ phiếu, nhận vốn góp của chủ sở hữu</t>
  </si>
  <si>
    <t>Tiền chi trả vốn góp, mua lại cổ phiếu của DN đã phát hành</t>
  </si>
  <si>
    <t>Tiền vay ngắn hạn, dài hạn đã nhận được</t>
  </si>
  <si>
    <t>Tiền chi trả nợ gốc vay</t>
  </si>
  <si>
    <t>Tiền chi trả nợ thuê tài chính</t>
  </si>
  <si>
    <t>Cổ tức, lợi nhuận đã trả cho chủ sở hữu</t>
  </si>
  <si>
    <t>Lưu chuyển tiền thuần từ hoạt động tài chính</t>
  </si>
  <si>
    <t>Lưu chuyển tiền thuần trong kỳ (50 = 20 + 30 + 40)</t>
  </si>
  <si>
    <t>Tiền và tương đương tiền đầu kỳ</t>
  </si>
  <si>
    <t>Ảnh hưởng của thay đổi tỷ giá hối đoái quy đổi ngoại tệ</t>
  </si>
  <si>
    <t>Tiền và tương đương tiền cuối kỳ (70 = 50 + 60 + 61)</t>
  </si>
  <si>
    <t>Tiền mặt tại quỹ</t>
  </si>
  <si>
    <t>Tiền gửi ngân hàng</t>
  </si>
  <si>
    <t>Đầu tư ngắn hạn khác</t>
  </si>
  <si>
    <t>Thuế thu nhập doanh nghiệp</t>
  </si>
  <si>
    <t>Nguyên giá</t>
  </si>
  <si>
    <t>Giá trị còn lại</t>
  </si>
  <si>
    <t>Giảm trong năm</t>
  </si>
  <si>
    <t>Thuế và các khoản phải nộp nhà nước</t>
  </si>
  <si>
    <t>Thuế TNDN</t>
  </si>
  <si>
    <t>Các loại thuế khác</t>
  </si>
  <si>
    <t>Tạm ứng</t>
  </si>
  <si>
    <t>BÁO CÁO TÀI CHÍNH</t>
  </si>
  <si>
    <t>CÔNG TY CỔ PHẦN APECI</t>
  </si>
  <si>
    <t>Địa chỉ: Tầng 6, Tòa nhà APEC, 14 Lê Đại Hành, Hai Bà Trưng, Hà Nội</t>
  </si>
  <si>
    <t>Mẫu số B 01 - DN</t>
  </si>
  <si>
    <t>BẢNG CÂN ĐỐI KẾ TOÁN</t>
  </si>
  <si>
    <t>KẾ TOÁN TRƯỞNG</t>
  </si>
  <si>
    <t>TỔNG GIÁM ĐỐC</t>
  </si>
  <si>
    <t>TỔNG CỘNG TÀI SẢN</t>
  </si>
  <si>
    <t>NỢ PHẢI TRẢ</t>
  </si>
  <si>
    <t>VỐN CHỦ SỞ HỮU</t>
  </si>
  <si>
    <t>TỔNG CỘNG NGUỒN VỐN</t>
  </si>
  <si>
    <t>BÁO CÁO KẾT QUẢ HOẠT ĐỘNG KINH DOANH</t>
  </si>
  <si>
    <t>Mẫu số B 02 - DN</t>
  </si>
  <si>
    <t>- Các quỹ dự phòng</t>
  </si>
  <si>
    <t>Các khoản tương đương tiền - Tiền gửi kỳ hạn 1 tháng</t>
  </si>
  <si>
    <t>Nội dung</t>
  </si>
  <si>
    <t>BÁO CÁO LƯU CHUYỂN TIỀN TỆ</t>
  </si>
  <si>
    <t>Mẫu số B 09 - DN</t>
  </si>
  <si>
    <t>Cổ phiếu Công ty Cổ phần thép Đình Vũ</t>
  </si>
  <si>
    <t>Cổ phiếu Công ty Cổ phần APECS</t>
  </si>
  <si>
    <t>Cổ phiếu Công ty CP TMDV&amp;XNK Hải Phòng</t>
  </si>
  <si>
    <t>Cổ phiếu Tcty CP ĐT&amp;XNK Foodinco</t>
  </si>
  <si>
    <t>Cổ phiếu TCTy CP Đầu tư Phát triển Xây dựng (DIG)</t>
  </si>
  <si>
    <t>Các cổ phiếu khác</t>
  </si>
  <si>
    <t>Cho vay Công ty Cổ phần APECS</t>
  </si>
  <si>
    <t>Cho vay ông Trịnh Quang Thuân</t>
  </si>
  <si>
    <t>Ủy thác ĐT Công ty Cổ phần APECS</t>
  </si>
  <si>
    <t>Số dư đầu năm</t>
  </si>
  <si>
    <t>Tăng dự phòng trong kỳ</t>
  </si>
  <si>
    <t>Hoàn nhập dự phòng trong kỳ</t>
  </si>
  <si>
    <t>Số dư tại đầu kỳ</t>
  </si>
  <si>
    <t>Số dư cuối kỳ</t>
  </si>
  <si>
    <t>Các khoản phải thu khác</t>
  </si>
  <si>
    <t>Chi phí đi thuê văn phòng</t>
  </si>
  <si>
    <t>Tăng</t>
  </si>
  <si>
    <t>Phân bổ</t>
  </si>
  <si>
    <t>Ký quỹ, ký cược ngắn hạn</t>
  </si>
  <si>
    <t>Tài sản cố định hữu hình</t>
  </si>
  <si>
    <t>Máy móc thiết bị</t>
  </si>
  <si>
    <t>Phương tiện vận tải</t>
  </si>
  <si>
    <t>Thiết bị, dụng cụ quản lý</t>
  </si>
  <si>
    <t>Tăng trong kỳ</t>
  </si>
  <si>
    <t>Trong đó:</t>
  </si>
  <si>
    <t>Mua mới</t>
  </si>
  <si>
    <t>Giá trị hao mòn</t>
  </si>
  <si>
    <t>Giảm trong kỳ</t>
  </si>
  <si>
    <t>Khấu hao trong kỳ</t>
  </si>
  <si>
    <t>Tài sản cố định vô hình</t>
  </si>
  <si>
    <t>Phần mềm máy tính</t>
  </si>
  <si>
    <t>Tổng Cộng</t>
  </si>
  <si>
    <t>Đầu tư vào công ty con</t>
  </si>
  <si>
    <t>Tỷ lệ Sở hữu</t>
  </si>
  <si>
    <t>Giá trị đầu tư</t>
  </si>
  <si>
    <t>Đầu tư vào Công ty Liên doanh, Liên kết</t>
  </si>
  <si>
    <t>Công ty CP Khoáng sản Châu Á _ TBD</t>
  </si>
  <si>
    <t>Ban quản lý Trường ĐH Tư thục ĐNA</t>
  </si>
  <si>
    <t>Ghi chú</t>
  </si>
  <si>
    <t>Cổ phiếu Cty CP Vận tải biển và hợp tác lao động quốc tế (INLACO SG)</t>
  </si>
  <si>
    <t>OTC</t>
  </si>
  <si>
    <t>Cổ phiếu Cty CP Đầu tư Bất động sản Hà Nội (C'LAND)</t>
  </si>
  <si>
    <t>Cổ phiếu Cty CP Nam Dược</t>
  </si>
  <si>
    <t>Tình hình thực hiện nghĩa vụ đối với Nhà nước</t>
  </si>
  <si>
    <t>Thuế GTGT đầu vào</t>
  </si>
  <si>
    <t>Thuế TNCN</t>
  </si>
  <si>
    <t>Tổng cộng:</t>
  </si>
  <si>
    <t>15.1</t>
  </si>
  <si>
    <t>Thuế Giá trị gia tăng</t>
  </si>
  <si>
    <t>Công ty nộp thuế giá trị gia tăng theo phương pháp khấu trừ với thuế suất thuế giá trị gia tăng theo quy định của pháp luật hiện hành</t>
  </si>
  <si>
    <t>15.2</t>
  </si>
  <si>
    <t>Công ty nộp thuế thu nhập doanh nghiệp với mức thuế suất 25% trên lợi nhuận chịu thuế</t>
  </si>
  <si>
    <t>a</t>
  </si>
  <si>
    <t>Thuế thu nhập doanh nghiệp hiện hành</t>
  </si>
  <si>
    <t>Thuế thu nhập doanh nghiệp hiện hành phải trả được xác định dựa trên thu nhập chịu thuế của năm hiện tại. Thu nhập chịu thuế khác với thu nhập được báo cáo trên Báo cáo kết quả hoạt động kinh doanh vị thu nhập chịu thuế không bao gồm các khoản mục thu nhập chịu thuế hay chi phí được khấu trừ cho mục đính tính thuế trong các năm khác và cũng không bao gồm các khoản mục không phải chịu thuế hay không được khấu trừ cho mục đích tính thuế. Thuế thu nhập doanh nghiệp hiện hành phải trả của Công ty được tính theo thuế suất đã ban hành đến ngày kết thúc kỳ kế toán năm</t>
  </si>
  <si>
    <t>Lợi nhuận/(lỗ) thuần trước thuế</t>
  </si>
  <si>
    <t>Các khoản điều chỉnh tăng/(giảm) lợi nhuận/(lỗ)</t>
  </si>
  <si>
    <t>Thu nhập từ hoạt động không thộc diện nộp thuế TNDN</t>
  </si>
  <si>
    <t>Lợi nhuận/(lỗ) điều chỉnh trước thuế</t>
  </si>
  <si>
    <t>Lỗ năm trước chuyển sang</t>
  </si>
  <si>
    <t>Thu nhập chịu thuế ước tính năm hiện hành</t>
  </si>
  <si>
    <t>Thuế TNDN phải trả ước tính</t>
  </si>
  <si>
    <t>Thuế TNDN phải trả đầu năm</t>
  </si>
  <si>
    <t>Điều chỉnh thuế TNDN trích thiếu/(thừa) năm trước</t>
  </si>
  <si>
    <t>Thuế TNDN đã trả trong năm</t>
  </si>
  <si>
    <t>Thuế TNDN phải trả cuối kỳ</t>
  </si>
  <si>
    <t>b</t>
  </si>
  <si>
    <t>Chuyển lỗ từ các năm trước</t>
  </si>
  <si>
    <t>Năm phát sinh</t>
  </si>
  <si>
    <t>Lỗ tính thuế</t>
  </si>
  <si>
    <t>Số lỗ không được chuyển</t>
  </si>
  <si>
    <t>Năm 2008</t>
  </si>
  <si>
    <t>BẢN THUYẾT MINH BÁO CÁO TÀI CHÍNH</t>
  </si>
  <si>
    <t>16.1</t>
  </si>
  <si>
    <t>Tình hình biến động vốn chủ sở hữu</t>
  </si>
  <si>
    <t>Lỗ lũy kế</t>
  </si>
  <si>
    <t>- Lợi nhuận trong năm</t>
  </si>
  <si>
    <t>16.2</t>
  </si>
  <si>
    <t>Tình hình biến động vốn cổ phần trong năm như sau:</t>
  </si>
  <si>
    <t>Vốn đầu năm</t>
  </si>
  <si>
    <t>Vốn cổ phần tăng trong năm</t>
  </si>
  <si>
    <t>Vốn cổ phần cuối năm</t>
  </si>
  <si>
    <t>Cổ tức lợi nhuận đã chia</t>
  </si>
  <si>
    <t>16.3</t>
  </si>
  <si>
    <t>Cổ phiếu</t>
  </si>
  <si>
    <t>Số lượng cổ phiếu đăng ký phát hành</t>
  </si>
  <si>
    <t>Số lượng cổ phiếu đã phát hành</t>
  </si>
  <si>
    <t>Cổ phiếu thường</t>
  </si>
  <si>
    <t>Số lượng cổ phiếu đang lưu hành</t>
  </si>
  <si>
    <t>10.000 đồng/cổ phiếu</t>
  </si>
  <si>
    <t>Mệnh giá cổ phiếu:</t>
  </si>
  <si>
    <t>Lãi tiền gửi, tiền cho vay</t>
  </si>
  <si>
    <t>Cổ tức, lợi nhuận được chia</t>
  </si>
  <si>
    <t>Lãi đầu tư góp vốn bất động sản</t>
  </si>
  <si>
    <t>Dự phòng giảm giá đầu tư chứng khoán</t>
  </si>
  <si>
    <t>Lỗ đầu tư chứng khoán</t>
  </si>
  <si>
    <t>Hoàn nhập dự phòng</t>
  </si>
  <si>
    <t>Chi phí tài chính khác</t>
  </si>
  <si>
    <t>Chi phí nhân viên quản lý</t>
  </si>
  <si>
    <t>Chi phí đồ dùng Văn phòng</t>
  </si>
  <si>
    <t>Chi phí khấu hao</t>
  </si>
  <si>
    <t>Thuế, phí và lệ phí</t>
  </si>
  <si>
    <t>Chi phí dịch vụ mua ngoài</t>
  </si>
  <si>
    <t>Nộp phạt thuế</t>
  </si>
  <si>
    <t>Lợi nhuận phân bổ cho cổ đông phổ thông</t>
  </si>
  <si>
    <t>- Lợi nhuận thuần trong năm</t>
  </si>
  <si>
    <t>- Cổ tức chia cho cổ đông ưu đãi</t>
  </si>
  <si>
    <t>Lợi nhuận thuận chia cho cổ đông phổ thông</t>
  </si>
  <si>
    <t>Số lượng cổ phiếu phổ thông bình quân trong năm</t>
  </si>
  <si>
    <t>- Số lượng cổ phiếu đầu năm</t>
  </si>
  <si>
    <t>- Số lượng cổ phiếu bình quân phát hành trong năm</t>
  </si>
  <si>
    <t>- Số lượng cổ phiếu bình quân mua lại trong năm</t>
  </si>
  <si>
    <t>17</t>
  </si>
  <si>
    <t>18</t>
  </si>
  <si>
    <t>Doanh thu bán hàng hóa và cung cấp dịch vụ</t>
  </si>
  <si>
    <t>Giá vốn bán hàng hóa và cung cấp dịch vụ</t>
  </si>
  <si>
    <t>Cổ phiếu Công ty CP Len Hà Đông</t>
  </si>
  <si>
    <t>Doanh thu cho thuê lại Văn phòng</t>
  </si>
  <si>
    <t>Lỗ đầu tư liên doanh</t>
  </si>
  <si>
    <t>Thanh lý tài sản cố định</t>
  </si>
  <si>
    <t>NGUYỄN DUY KHANH</t>
  </si>
  <si>
    <t>TM</t>
  </si>
  <si>
    <t>Mẫu số B 03 - DN</t>
  </si>
  <si>
    <t>Tel: 043.577.1983                                                                        Fax: 043.577.1985</t>
  </si>
  <si>
    <t>- Lợi nhuận trong kỳ</t>
  </si>
  <si>
    <t>Chi phí phát sinh trong kỳ</t>
  </si>
  <si>
    <t>Công ty TNHH 1 TV Châu Á TBD Bắc Ninh</t>
  </si>
  <si>
    <t>Thuế GTGT</t>
  </si>
  <si>
    <t>Toàn bộ số cổ phiếu của Công ty hiện nay đang được giao dịch trên sàn HNX</t>
  </si>
  <si>
    <t xml:space="preserve">- Nộp phạt tiền phạt nộp chậm thuế </t>
  </si>
  <si>
    <t xml:space="preserve"> - Tăng/(giảm) các khoản phải trả (không kể lãi vay </t>
  </si>
  <si>
    <t>KCN vừa và nhỏ Đa Hội - Bắc Ninh</t>
  </si>
  <si>
    <t>KĐT Số 5 Túc Duyên</t>
  </si>
  <si>
    <t>Trung tâm TM Thái Nguyên</t>
  </si>
  <si>
    <t>KCN Điềm Thụy</t>
  </si>
  <si>
    <t>Khu Trung tâm TM Bắc Ninh</t>
  </si>
  <si>
    <t>Kết chuyển giá trị đầu tư trong kỳ</t>
  </si>
  <si>
    <t>Các dự án khác</t>
  </si>
  <si>
    <t>Công ty Cổ phần Đầu tư APEC Thái Nguyên</t>
  </si>
  <si>
    <t>Doanh thu Bất động sản đầu tư</t>
  </si>
  <si>
    <t>Chênh lệch đánh giá lại Tài sản</t>
  </si>
  <si>
    <t>Giá vốn hoạt động kinh doanh bất động sản</t>
  </si>
  <si>
    <t>Công ty được phép chuyển các khoản lỗ tính thuế sang kỳ sau để bù trừ với lợi nhuận thu được trong vòng 5 năm kể từ sau năm phát sinh khoản lỗ đó. Tại ngày kết thúc kỳ kế toán quý IV. Công ty có khoản lỗ lũy kế là: 46.602.790.042 đồng có thể đươc bù trừ với lợi nhuận phát sinh trong tương lai. Chi tiết như sau:</t>
  </si>
  <si>
    <t>Dự án Quản lý chợ Tam Đa</t>
  </si>
  <si>
    <t>Công ty Cổ phần Đầu tư APEC Land Huế</t>
  </si>
  <si>
    <t>31/03/2012</t>
  </si>
  <si>
    <t>Phải trả dài hạn khác - Doanh thu chưa thực hiện</t>
  </si>
  <si>
    <t>Doanh thu chưa thực hiện</t>
  </si>
  <si>
    <t>Số dư 31/03/2012</t>
  </si>
  <si>
    <t>Năm 2011</t>
  </si>
  <si>
    <t>Tại ngày 30 tháng 06 năm 2012</t>
  </si>
  <si>
    <t>30/06/2012</t>
  </si>
  <si>
    <t>Quý II năm 2012</t>
  </si>
  <si>
    <t>Quý II năm 2011</t>
  </si>
  <si>
    <t>Lũy kế đến quý II năm 2011</t>
  </si>
  <si>
    <t>Lũy kế đến quý II năm 2012</t>
  </si>
  <si>
    <t xml:space="preserve">Hà Nội, ngày 20 tháng 07 năm 2012  </t>
  </si>
  <si>
    <t>ĐÀO XUÂN ĐỨC</t>
  </si>
  <si>
    <t>Đến Quý II năm 2011</t>
  </si>
  <si>
    <t>Đến Quý II năm 2012</t>
  </si>
  <si>
    <t>Số dư 30/06/2012</t>
  </si>
  <si>
    <t>Lãi phải thu APS</t>
  </si>
  <si>
    <t>Ông Phạm Duy Hưng- tạm ứng tiền mua đất DA Nam An</t>
  </si>
  <si>
    <t>Phải thu khác</t>
  </si>
  <si>
    <t>Số dư đầu kỳ</t>
  </si>
  <si>
    <t>Số đầu kỳ</t>
  </si>
  <si>
    <t>Công ty Cổ phần Đầu tư APEC Hà Nam</t>
  </si>
  <si>
    <t>Quý II/2012</t>
  </si>
  <si>
    <t>Lũy kế đến quý II năm2012</t>
  </si>
  <si>
    <t>Đã chuyển lỗ đến ngày 30/06/2012</t>
  </si>
  <si>
    <t>Số lỗ chưa chuyển tại ngày 30/06/2012</t>
  </si>
  <si>
    <t>Số dư 01/01/2012</t>
  </si>
  <si>
    <t>Lãi từ hợp đồng UTĐT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</si>
</sst>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quot;d&quot;&quot;d&quot;/yy"/>
    <numFmt numFmtId="166" formatCode="_-* #,##0.00\ _đ_-;\-* #,##0.00\ _đ_-;_-* &quot;-&quot;??\ _đ_-;_-@_-"/>
    <numFmt numFmtId="167" formatCode="dd/mm/yyyy"/>
    <numFmt numFmtId="168" formatCode="mm/dd/yy;@"/>
    <numFmt numFmtId="169" formatCode="#,##0;[Red]\(#,##0\);\-"/>
    <numFmt numFmtId="170" formatCode="#,##0;#,##0"/>
    <numFmt numFmtId="171" formatCode="_(* #,##0.0_);_(* \(#,##0.0\);_(* &quot;-&quot;??_);_(@_)"/>
    <numFmt numFmtId="172" formatCode="_(* #,##0.000_);_(* \(#,##0.000\);_(* &quot;-&quot;??_);_(@_)"/>
    <numFmt numFmtId="173" formatCode="_(* #,##0.0000_);_(* \(#,##0.0000\);_(* &quot;-&quot;??_);_(@_)"/>
    <numFmt numFmtId="174" formatCode="_(* #,##0.00000_);_(* \(#,##0.00000\);_(* &quot;-&quot;??_);_(@_)"/>
    <numFmt numFmtId="175" formatCode="_(* #,##0.000000_);_(* \(#,##0.000000\);_(* &quot;-&quot;??_);_(@_)"/>
  </numFmts>
  <fonts count="43">
    <font>
      <sz val="10"/>
      <name val="Arial"/>
      <family val="0"/>
    </font>
    <font>
      <b/>
      <sz val="10"/>
      <name val="Times New Roman"/>
      <family val="1"/>
    </font>
    <font>
      <sz val="10"/>
      <name val="Times New Roman"/>
      <family val="1"/>
    </font>
    <font>
      <i/>
      <sz val="10"/>
      <name val="Times New Roman"/>
      <family val="1"/>
    </font>
    <font>
      <b/>
      <sz val="12"/>
      <name val="Times New Roman"/>
      <family val="1"/>
    </font>
    <font>
      <sz val="12"/>
      <name val="Times New Roman"/>
      <family val="1"/>
    </font>
    <font>
      <b/>
      <sz val="11"/>
      <name val="Times New Roman"/>
      <family val="1"/>
    </font>
    <font>
      <sz val="11"/>
      <name val="Times New Roman"/>
      <family val="1"/>
    </font>
    <font>
      <i/>
      <sz val="11"/>
      <name val="Times New Roman"/>
      <family val="1"/>
    </font>
    <font>
      <b/>
      <sz val="9.5"/>
      <name val="Times New Roman"/>
      <family val="1"/>
    </font>
    <font>
      <b/>
      <i/>
      <sz val="11"/>
      <name val="Times New Roman"/>
      <family val="1"/>
    </font>
    <font>
      <sz val="11"/>
      <color indexed="8"/>
      <name val="Times New Roman"/>
      <family val="1"/>
    </font>
    <font>
      <b/>
      <sz val="8"/>
      <name val="Tahoma"/>
      <family val="2"/>
    </font>
    <font>
      <sz val="8"/>
      <name val="Tahoma"/>
      <family val="2"/>
    </font>
    <font>
      <sz val="12"/>
      <name val=".vntime"/>
      <family val="0"/>
    </font>
    <font>
      <b/>
      <i/>
      <sz val="10"/>
      <name val="Times New Roman"/>
      <family val="1"/>
    </font>
    <font>
      <b/>
      <sz val="9"/>
      <name val="Times New Roman"/>
      <family val="1"/>
    </font>
    <font>
      <b/>
      <sz val="10.5"/>
      <name val="Times New Roman"/>
      <family val="1"/>
    </font>
    <font>
      <b/>
      <i/>
      <sz val="10.5"/>
      <name val="Times New Roman"/>
      <family val="1"/>
    </font>
    <font>
      <b/>
      <i/>
      <sz val="12"/>
      <name val="Times New Roman"/>
      <family val="1"/>
    </font>
    <font>
      <sz val="10.5"/>
      <name val="Times New Roman"/>
      <family val="1"/>
    </font>
    <font>
      <i/>
      <sz val="12"/>
      <name val="Times New Roman"/>
      <family val="1"/>
    </font>
    <font>
      <u val="single"/>
      <sz val="10"/>
      <color indexed="36"/>
      <name val="Arial"/>
      <family val="0"/>
    </font>
    <font>
      <u val="single"/>
      <sz val="10"/>
      <color indexed="12"/>
      <name val="Arial"/>
      <family val="0"/>
    </font>
    <font>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14" fillId="0" borderId="0">
      <alignment/>
      <protection/>
    </xf>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47">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164" fontId="1" fillId="0" borderId="0" xfId="0" applyNumberFormat="1" applyFont="1" applyAlignment="1">
      <alignment horizontal="right"/>
    </xf>
    <xf numFmtId="0" fontId="2" fillId="0" borderId="0" xfId="0" applyFont="1" applyAlignment="1">
      <alignment/>
    </xf>
    <xf numFmtId="0" fontId="2" fillId="0" borderId="0" xfId="0" applyFont="1" applyBorder="1" applyAlignment="1">
      <alignment/>
    </xf>
    <xf numFmtId="164" fontId="3" fillId="0" borderId="0" xfId="0" applyNumberFormat="1" applyFont="1" applyAlignment="1">
      <alignment horizontal="right"/>
    </xf>
    <xf numFmtId="0" fontId="2" fillId="0" borderId="0" xfId="0" applyFont="1" applyBorder="1" applyAlignment="1">
      <alignment/>
    </xf>
    <xf numFmtId="164" fontId="2" fillId="0" borderId="0" xfId="0" applyNumberFormat="1" applyFont="1" applyBorder="1" applyAlignment="1">
      <alignment/>
    </xf>
    <xf numFmtId="0" fontId="4" fillId="0" borderId="10" xfId="0" applyFont="1" applyBorder="1" applyAlignment="1">
      <alignment/>
    </xf>
    <xf numFmtId="0" fontId="5" fillId="0" borderId="10" xfId="0" applyFont="1" applyBorder="1" applyAlignment="1">
      <alignment/>
    </xf>
    <xf numFmtId="0" fontId="5" fillId="0" borderId="10" xfId="0" applyFont="1" applyBorder="1" applyAlignment="1">
      <alignment/>
    </xf>
    <xf numFmtId="164" fontId="5" fillId="0" borderId="10" xfId="0" applyNumberFormat="1" applyFont="1" applyBorder="1" applyAlignment="1">
      <alignment/>
    </xf>
    <xf numFmtId="0" fontId="5" fillId="0" borderId="0" xfId="0" applyFont="1" applyAlignment="1">
      <alignment/>
    </xf>
    <xf numFmtId="0" fontId="4" fillId="0" borderId="0" xfId="0" applyFont="1" applyAlignment="1">
      <alignment/>
    </xf>
    <xf numFmtId="0" fontId="5" fillId="0" borderId="0" xfId="0" applyFont="1" applyBorder="1" applyAlignment="1">
      <alignment/>
    </xf>
    <xf numFmtId="0" fontId="5" fillId="0" borderId="0" xfId="0" applyFont="1" applyBorder="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xf>
    <xf numFmtId="164" fontId="7" fillId="0" borderId="0" xfId="0" applyNumberFormat="1" applyFont="1" applyAlignment="1">
      <alignment/>
    </xf>
    <xf numFmtId="0" fontId="7" fillId="0" borderId="0" xfId="0" applyFont="1" applyAlignment="1">
      <alignment horizontal="right"/>
    </xf>
    <xf numFmtId="0" fontId="8" fillId="0" borderId="0" xfId="0" applyFont="1" applyAlignment="1">
      <alignment horizontal="right"/>
    </xf>
    <xf numFmtId="0" fontId="6" fillId="0" borderId="10" xfId="0" applyFont="1" applyBorder="1" applyAlignment="1">
      <alignment/>
    </xf>
    <xf numFmtId="0" fontId="7" fillId="0" borderId="10" xfId="0" applyFont="1" applyBorder="1" applyAlignment="1">
      <alignment horizontal="center"/>
    </xf>
    <xf numFmtId="0" fontId="6" fillId="0" borderId="0" xfId="0" applyFont="1" applyAlignment="1">
      <alignment horizontal="center"/>
    </xf>
    <xf numFmtId="164" fontId="6" fillId="0" borderId="0" xfId="42" applyNumberFormat="1" applyFont="1" applyAlignment="1">
      <alignment/>
    </xf>
    <xf numFmtId="164" fontId="6" fillId="0" borderId="0" xfId="42" applyNumberFormat="1" applyFont="1" applyAlignment="1">
      <alignment horizontal="right"/>
    </xf>
    <xf numFmtId="0" fontId="6" fillId="0" borderId="0" xfId="0" applyFont="1" applyAlignment="1">
      <alignment/>
    </xf>
    <xf numFmtId="164" fontId="7" fillId="0" borderId="0" xfId="42" applyNumberFormat="1" applyFont="1" applyAlignment="1">
      <alignment/>
    </xf>
    <xf numFmtId="164" fontId="7" fillId="0" borderId="0" xfId="42" applyNumberFormat="1" applyFont="1" applyAlignment="1">
      <alignment horizontal="right"/>
    </xf>
    <xf numFmtId="0" fontId="6" fillId="0" borderId="0" xfId="0" applyNumberFormat="1"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7" fillId="0" borderId="0" xfId="42" applyNumberFormat="1" applyFont="1" applyAlignment="1">
      <alignment horizontal="center"/>
    </xf>
    <xf numFmtId="43" fontId="7" fillId="0" borderId="0" xfId="42" applyNumberFormat="1" applyFont="1" applyAlignment="1">
      <alignment horizontal="right"/>
    </xf>
    <xf numFmtId="0" fontId="7" fillId="0" borderId="0" xfId="0" applyNumberFormat="1" applyFont="1" applyAlignment="1">
      <alignment horizontal="center"/>
    </xf>
    <xf numFmtId="16" fontId="7" fillId="0" borderId="0" xfId="0" applyNumberFormat="1" applyFont="1" applyAlignment="1">
      <alignment horizontal="center"/>
    </xf>
    <xf numFmtId="0" fontId="7" fillId="0" borderId="0" xfId="0" applyFont="1" applyFill="1" applyAlignment="1">
      <alignment/>
    </xf>
    <xf numFmtId="0" fontId="7" fillId="0" borderId="0" xfId="0" applyFont="1" applyFill="1" applyAlignment="1">
      <alignment horizontal="center"/>
    </xf>
    <xf numFmtId="164" fontId="7" fillId="0" borderId="0" xfId="42" applyNumberFormat="1" applyFont="1" applyFill="1" applyAlignment="1">
      <alignment horizontal="right"/>
    </xf>
    <xf numFmtId="0" fontId="7" fillId="0" borderId="0" xfId="0" applyFont="1" applyAlignment="1">
      <alignment horizontal="left"/>
    </xf>
    <xf numFmtId="0" fontId="7" fillId="0" borderId="0" xfId="0" applyFont="1" applyAlignment="1" quotePrefix="1">
      <alignment/>
    </xf>
    <xf numFmtId="0" fontId="7" fillId="0" borderId="0" xfId="0" applyFont="1" applyAlignment="1" quotePrefix="1">
      <alignment horizontal="center"/>
    </xf>
    <xf numFmtId="164" fontId="11" fillId="0" borderId="0" xfId="42" applyNumberFormat="1" applyFont="1" applyAlignment="1">
      <alignment horizontal="right"/>
    </xf>
    <xf numFmtId="164" fontId="11" fillId="0" borderId="0" xfId="42" applyNumberFormat="1" applyFont="1" applyFill="1" applyAlignment="1">
      <alignment horizontal="right"/>
    </xf>
    <xf numFmtId="0" fontId="10" fillId="0" borderId="0" xfId="0" applyFont="1" applyAlignment="1">
      <alignment/>
    </xf>
    <xf numFmtId="0" fontId="8" fillId="0" borderId="0" xfId="0" applyFont="1" applyAlignment="1">
      <alignment/>
    </xf>
    <xf numFmtId="0" fontId="10" fillId="0" borderId="0" xfId="0" applyNumberFormat="1" applyFont="1" applyAlignment="1">
      <alignment horizontal="center"/>
    </xf>
    <xf numFmtId="164" fontId="8" fillId="0" borderId="0" xfId="42" applyNumberFormat="1" applyFont="1" applyAlignment="1">
      <alignment horizontal="right"/>
    </xf>
    <xf numFmtId="0" fontId="7" fillId="0" borderId="0" xfId="0" applyFont="1" applyBorder="1" applyAlignment="1">
      <alignment horizontal="right"/>
    </xf>
    <xf numFmtId="0" fontId="6" fillId="0" borderId="0" xfId="42" applyNumberFormat="1" applyFont="1" applyAlignment="1" quotePrefix="1">
      <alignment horizontal="center"/>
    </xf>
    <xf numFmtId="0" fontId="7" fillId="0" borderId="0" xfId="42" applyNumberFormat="1" applyFont="1" applyAlignment="1" quotePrefix="1">
      <alignment horizontal="center"/>
    </xf>
    <xf numFmtId="164" fontId="7" fillId="0" borderId="0" xfId="42" applyNumberFormat="1" applyFont="1" applyAlignment="1">
      <alignment/>
    </xf>
    <xf numFmtId="0" fontId="6" fillId="0" borderId="11" xfId="0" applyFont="1" applyBorder="1" applyAlignment="1">
      <alignment horizontal="center"/>
    </xf>
    <xf numFmtId="0" fontId="6" fillId="0" borderId="0" xfId="0" applyFont="1" applyAlignment="1">
      <alignment horizontal="left"/>
    </xf>
    <xf numFmtId="164" fontId="6" fillId="0" borderId="11" xfId="42" applyNumberFormat="1" applyFont="1" applyBorder="1" applyAlignment="1">
      <alignment horizontal="right"/>
    </xf>
    <xf numFmtId="164" fontId="6" fillId="0" borderId="0" xfId="0" applyNumberFormat="1" applyFont="1" applyAlignment="1">
      <alignment horizontal="right"/>
    </xf>
    <xf numFmtId="0" fontId="7" fillId="0" borderId="10" xfId="0" applyFont="1" applyBorder="1" applyAlignment="1">
      <alignment/>
    </xf>
    <xf numFmtId="0" fontId="7" fillId="0" borderId="10" xfId="0" applyFont="1" applyBorder="1" applyAlignment="1">
      <alignment/>
    </xf>
    <xf numFmtId="164" fontId="7" fillId="0" borderId="10" xfId="0" applyNumberFormat="1" applyFont="1" applyBorder="1" applyAlignment="1">
      <alignment/>
    </xf>
    <xf numFmtId="164" fontId="7" fillId="0" borderId="0" xfId="42" applyNumberFormat="1" applyFont="1" applyFill="1" applyAlignment="1">
      <alignment/>
    </xf>
    <xf numFmtId="164" fontId="6" fillId="0" borderId="11" xfId="42" applyNumberFormat="1" applyFont="1" applyBorder="1" applyAlignment="1">
      <alignment/>
    </xf>
    <xf numFmtId="0" fontId="6"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164" fontId="8" fillId="0" borderId="0" xfId="42" applyNumberFormat="1" applyFont="1" applyFill="1" applyAlignment="1">
      <alignment/>
    </xf>
    <xf numFmtId="164" fontId="8" fillId="0" borderId="0" xfId="42" applyNumberFormat="1" applyFont="1" applyFill="1" applyAlignment="1">
      <alignment/>
    </xf>
    <xf numFmtId="164" fontId="10" fillId="0" borderId="0" xfId="42" applyNumberFormat="1" applyFont="1" applyFill="1" applyAlignment="1">
      <alignment/>
    </xf>
    <xf numFmtId="164" fontId="7" fillId="0" borderId="0" xfId="0" applyNumberFormat="1" applyFont="1" applyAlignment="1">
      <alignment/>
    </xf>
    <xf numFmtId="0" fontId="7" fillId="0" borderId="0" xfId="0" applyFont="1" applyBorder="1" applyAlignment="1">
      <alignment/>
    </xf>
    <xf numFmtId="0" fontId="6" fillId="0" borderId="0" xfId="0" applyFont="1" applyBorder="1" applyAlignment="1">
      <alignment horizontal="center" wrapText="1"/>
    </xf>
    <xf numFmtId="0" fontId="6" fillId="0" borderId="0" xfId="0" applyFont="1" applyBorder="1" applyAlignment="1">
      <alignment horizontal="center"/>
    </xf>
    <xf numFmtId="0" fontId="6" fillId="0" borderId="0" xfId="0" applyFont="1" applyAlignment="1">
      <alignment wrapText="1"/>
    </xf>
    <xf numFmtId="164" fontId="6" fillId="0" borderId="0" xfId="0" applyNumberFormat="1" applyFont="1" applyAlignment="1">
      <alignment horizontal="center" wrapText="1"/>
    </xf>
    <xf numFmtId="0" fontId="7" fillId="0" borderId="0" xfId="0" applyFont="1" applyBorder="1" applyAlignment="1">
      <alignment/>
    </xf>
    <xf numFmtId="0" fontId="6" fillId="0" borderId="0" xfId="0" applyFont="1" applyBorder="1" applyAlignment="1">
      <alignment/>
    </xf>
    <xf numFmtId="0" fontId="5" fillId="0" borderId="0" xfId="0" applyFont="1" applyAlignment="1">
      <alignment/>
    </xf>
    <xf numFmtId="164" fontId="5" fillId="0" borderId="0" xfId="0" applyNumberFormat="1" applyFont="1" applyAlignment="1">
      <alignment/>
    </xf>
    <xf numFmtId="0" fontId="2" fillId="0" borderId="0" xfId="0" applyFont="1" applyBorder="1" applyAlignment="1">
      <alignment horizontal="center"/>
    </xf>
    <xf numFmtId="0" fontId="5" fillId="0" borderId="10" xfId="0" applyFont="1" applyBorder="1" applyAlignment="1">
      <alignment horizontal="center"/>
    </xf>
    <xf numFmtId="0" fontId="5" fillId="0" borderId="0" xfId="0" applyFont="1" applyAlignment="1">
      <alignment horizontal="center"/>
    </xf>
    <xf numFmtId="0" fontId="6" fillId="0" borderId="0" xfId="0" applyFont="1" applyAlignment="1">
      <alignment horizontal="right"/>
    </xf>
    <xf numFmtId="0" fontId="4"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6" fillId="0" borderId="0" xfId="0" applyFont="1" applyBorder="1" applyAlignment="1">
      <alignment wrapText="1"/>
    </xf>
    <xf numFmtId="49" fontId="6" fillId="0" borderId="0" xfId="0" applyNumberFormat="1" applyFont="1" applyBorder="1" applyAlignment="1">
      <alignment horizontal="center" wrapText="1"/>
    </xf>
    <xf numFmtId="49" fontId="6" fillId="0" borderId="0" xfId="0" applyNumberFormat="1" applyFont="1" applyBorder="1" applyAlignment="1">
      <alignment horizontal="center"/>
    </xf>
    <xf numFmtId="164" fontId="6" fillId="0" borderId="0" xfId="42" applyNumberFormat="1" applyFont="1" applyBorder="1" applyAlignment="1">
      <alignment/>
    </xf>
    <xf numFmtId="0" fontId="7" fillId="0" borderId="0" xfId="0" applyFont="1" applyBorder="1" applyAlignment="1">
      <alignment wrapText="1"/>
    </xf>
    <xf numFmtId="49" fontId="7" fillId="0" borderId="0" xfId="0" applyNumberFormat="1" applyFont="1" applyBorder="1" applyAlignment="1">
      <alignment horizontal="center" wrapText="1"/>
    </xf>
    <xf numFmtId="49" fontId="7" fillId="0" borderId="0" xfId="0" applyNumberFormat="1" applyFont="1" applyBorder="1" applyAlignment="1">
      <alignment horizontal="center"/>
    </xf>
    <xf numFmtId="164" fontId="7" fillId="0" borderId="0" xfId="42" applyNumberFormat="1" applyFont="1" applyBorder="1" applyAlignment="1">
      <alignment/>
    </xf>
    <xf numFmtId="0" fontId="6" fillId="0" borderId="0" xfId="0" applyFont="1" applyBorder="1" applyAlignment="1">
      <alignment horizontal="left" wrapText="1"/>
    </xf>
    <xf numFmtId="0" fontId="7" fillId="0" borderId="0" xfId="0" applyFont="1" applyBorder="1" applyAlignment="1">
      <alignment horizontal="left" wrapText="1"/>
    </xf>
    <xf numFmtId="0" fontId="7" fillId="0" borderId="0" xfId="0" applyFont="1" applyBorder="1" applyAlignment="1">
      <alignment horizontal="center"/>
    </xf>
    <xf numFmtId="0" fontId="8" fillId="0" borderId="0" xfId="0" applyFont="1" applyFill="1" applyAlignment="1">
      <alignment/>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0" fontId="8" fillId="0" borderId="0" xfId="0" applyFont="1" applyFill="1" applyBorder="1" applyAlignment="1">
      <alignment horizontal="center"/>
    </xf>
    <xf numFmtId="164" fontId="8" fillId="0" borderId="0" xfId="42" applyNumberFormat="1" applyFont="1" applyBorder="1" applyAlignment="1">
      <alignment/>
    </xf>
    <xf numFmtId="164" fontId="7" fillId="0" borderId="0" xfId="42" applyNumberFormat="1" applyFont="1" applyBorder="1" applyAlignment="1">
      <alignment horizontal="right"/>
    </xf>
    <xf numFmtId="0" fontId="6" fillId="0" borderId="0" xfId="0" applyFont="1" applyAlignment="1" quotePrefix="1">
      <alignment/>
    </xf>
    <xf numFmtId="49" fontId="7" fillId="0" borderId="0" xfId="0" applyNumberFormat="1" applyFont="1" applyAlignment="1">
      <alignment horizontal="center"/>
    </xf>
    <xf numFmtId="164" fontId="8" fillId="0" borderId="0" xfId="42" applyNumberFormat="1" applyFont="1" applyAlignment="1">
      <alignment/>
    </xf>
    <xf numFmtId="49" fontId="6" fillId="0" borderId="0" xfId="0" applyNumberFormat="1" applyFont="1" applyAlignment="1">
      <alignment horizontal="center"/>
    </xf>
    <xf numFmtId="43" fontId="6" fillId="0" borderId="0" xfId="42" applyFont="1" applyAlignment="1">
      <alignment/>
    </xf>
    <xf numFmtId="43" fontId="7" fillId="0" borderId="0" xfId="42" applyFont="1" applyAlignment="1">
      <alignment/>
    </xf>
    <xf numFmtId="164" fontId="10" fillId="0" borderId="0" xfId="42" applyNumberFormat="1" applyFont="1" applyAlignment="1">
      <alignment/>
    </xf>
    <xf numFmtId="164" fontId="6" fillId="0" borderId="0" xfId="42" applyNumberFormat="1" applyFont="1" applyBorder="1" applyAlignment="1">
      <alignment horizontal="right"/>
    </xf>
    <xf numFmtId="164" fontId="8" fillId="0" borderId="0" xfId="42" applyNumberFormat="1" applyFont="1" applyAlignment="1">
      <alignment/>
    </xf>
    <xf numFmtId="0" fontId="1" fillId="0" borderId="0" xfId="57" applyFont="1" applyBorder="1" applyAlignment="1">
      <alignment horizontal="left"/>
      <protection/>
    </xf>
    <xf numFmtId="0" fontId="7" fillId="0" borderId="0" xfId="57" applyFont="1" applyBorder="1">
      <alignment/>
      <protection/>
    </xf>
    <xf numFmtId="0" fontId="1" fillId="0" borderId="0" xfId="57" applyFont="1" applyBorder="1" applyAlignment="1">
      <alignment horizontal="right"/>
      <protection/>
    </xf>
    <xf numFmtId="0" fontId="2" fillId="0" borderId="0" xfId="57" applyFont="1" applyAlignment="1">
      <alignment horizontal="left"/>
      <protection/>
    </xf>
    <xf numFmtId="0" fontId="1" fillId="0" borderId="0" xfId="57" applyFont="1" applyBorder="1" applyAlignment="1">
      <alignment/>
      <protection/>
    </xf>
    <xf numFmtId="0" fontId="3" fillId="0" borderId="0" xfId="57" applyFont="1" applyBorder="1" applyAlignment="1">
      <alignment horizontal="right"/>
      <protection/>
    </xf>
    <xf numFmtId="164" fontId="3" fillId="0" borderId="0" xfId="42" applyNumberFormat="1" applyFont="1" applyBorder="1" applyAlignment="1">
      <alignment/>
    </xf>
    <xf numFmtId="0" fontId="2" fillId="0" borderId="10" xfId="57" applyFont="1" applyBorder="1" applyAlignment="1">
      <alignment horizontal="left"/>
      <protection/>
    </xf>
    <xf numFmtId="164" fontId="7" fillId="0" borderId="10" xfId="42" applyNumberFormat="1" applyFont="1" applyBorder="1" applyAlignment="1">
      <alignment/>
    </xf>
    <xf numFmtId="0" fontId="7" fillId="0" borderId="10" xfId="57" applyFont="1" applyBorder="1">
      <alignment/>
      <protection/>
    </xf>
    <xf numFmtId="0" fontId="2" fillId="0" borderId="0" xfId="57" applyFont="1" applyBorder="1" applyAlignment="1">
      <alignment horizontal="left"/>
      <protection/>
    </xf>
    <xf numFmtId="0" fontId="1" fillId="0" borderId="0" xfId="57" applyFont="1" applyBorder="1" applyAlignment="1">
      <alignment horizontal="center"/>
      <protection/>
    </xf>
    <xf numFmtId="0" fontId="2" fillId="0" borderId="0" xfId="57" applyFont="1" applyBorder="1">
      <alignment/>
      <protection/>
    </xf>
    <xf numFmtId="0" fontId="1" fillId="0" borderId="0" xfId="0" applyFont="1" applyBorder="1" applyAlignment="1">
      <alignment horizontal="center"/>
    </xf>
    <xf numFmtId="0" fontId="7" fillId="0" borderId="0" xfId="0" applyFont="1" applyAlignment="1">
      <alignment horizontal="justify" wrapText="1"/>
    </xf>
    <xf numFmtId="0" fontId="7" fillId="0" borderId="0" xfId="57" applyFont="1">
      <alignment/>
      <protection/>
    </xf>
    <xf numFmtId="0" fontId="6" fillId="0" borderId="0" xfId="0" applyFont="1" applyBorder="1" applyAlignment="1">
      <alignment horizontal="center" vertical="center" wrapText="1"/>
    </xf>
    <xf numFmtId="164" fontId="6" fillId="0" borderId="0" xfId="42" applyNumberFormat="1" applyFont="1" applyBorder="1" applyAlignment="1">
      <alignment horizontal="center"/>
    </xf>
    <xf numFmtId="14" fontId="6" fillId="0" borderId="0" xfId="0" applyNumberFormat="1" applyFont="1" applyBorder="1" applyAlignment="1" quotePrefix="1">
      <alignment horizontal="center"/>
    </xf>
    <xf numFmtId="0" fontId="15" fillId="0" borderId="0" xfId="0" applyFont="1" applyBorder="1" applyAlignment="1">
      <alignment horizontal="center"/>
    </xf>
    <xf numFmtId="0" fontId="7" fillId="0" borderId="0" xfId="0" applyFont="1" applyBorder="1" applyAlignment="1" quotePrefix="1">
      <alignment/>
    </xf>
    <xf numFmtId="0" fontId="5" fillId="0" borderId="0" xfId="57" applyFont="1">
      <alignment/>
      <protection/>
    </xf>
    <xf numFmtId="164" fontId="5" fillId="0" borderId="0" xfId="57" applyNumberFormat="1" applyFont="1">
      <alignment/>
      <protection/>
    </xf>
    <xf numFmtId="164" fontId="7" fillId="0" borderId="0" xfId="42" applyNumberFormat="1" applyFont="1" applyFill="1" applyBorder="1" applyAlignment="1">
      <alignment/>
    </xf>
    <xf numFmtId="0" fontId="4" fillId="0" borderId="0" xfId="57" applyFont="1">
      <alignment/>
      <protection/>
    </xf>
    <xf numFmtId="164" fontId="4" fillId="0" borderId="0" xfId="57" applyNumberFormat="1" applyFont="1">
      <alignment/>
      <protection/>
    </xf>
    <xf numFmtId="0" fontId="1" fillId="0" borderId="0" xfId="0" applyFont="1" applyAlignment="1">
      <alignment horizontal="left"/>
    </xf>
    <xf numFmtId="0" fontId="2" fillId="0" borderId="0" xfId="0" applyFont="1" applyAlignment="1">
      <alignment horizontal="left"/>
    </xf>
    <xf numFmtId="164" fontId="3" fillId="0" borderId="0" xfId="0" applyNumberFormat="1" applyFont="1" applyFill="1" applyAlignment="1">
      <alignment horizontal="right"/>
    </xf>
    <xf numFmtId="0" fontId="5" fillId="0" borderId="10" xfId="0" applyFont="1" applyFill="1" applyBorder="1" applyAlignment="1">
      <alignment/>
    </xf>
    <xf numFmtId="43" fontId="5" fillId="0" borderId="10" xfId="0" applyNumberFormat="1" applyFont="1" applyBorder="1" applyAlignment="1">
      <alignment/>
    </xf>
    <xf numFmtId="0" fontId="5" fillId="0" borderId="0" xfId="0" applyFont="1" applyFill="1" applyBorder="1" applyAlignment="1">
      <alignment/>
    </xf>
    <xf numFmtId="43" fontId="5" fillId="0" borderId="0" xfId="0" applyNumberFormat="1" applyFont="1" applyBorder="1" applyAlignment="1">
      <alignment/>
    </xf>
    <xf numFmtId="0" fontId="5" fillId="0" borderId="0" xfId="0" applyFont="1" applyFill="1" applyAlignment="1">
      <alignment/>
    </xf>
    <xf numFmtId="0" fontId="6" fillId="0" borderId="0" xfId="0" applyFont="1" applyFill="1" applyBorder="1" applyAlignment="1">
      <alignment horizontal="right"/>
    </xf>
    <xf numFmtId="0" fontId="4" fillId="0" borderId="0" xfId="0" applyFont="1" applyAlignment="1">
      <alignment horizontal="center"/>
    </xf>
    <xf numFmtId="0" fontId="8" fillId="0" borderId="0" xfId="0" applyFont="1" applyBorder="1" applyAlignment="1">
      <alignment/>
    </xf>
    <xf numFmtId="0" fontId="6" fillId="0" borderId="0" xfId="0" applyFont="1" applyBorder="1" applyAlignment="1">
      <alignment horizontal="right"/>
    </xf>
    <xf numFmtId="0" fontId="17" fillId="0" borderId="0" xfId="0" applyFont="1" applyBorder="1" applyAlignment="1">
      <alignment horizontal="left"/>
    </xf>
    <xf numFmtId="0" fontId="6" fillId="0" borderId="0" xfId="0" applyFont="1" applyBorder="1" applyAlignment="1">
      <alignment horizontal="left"/>
    </xf>
    <xf numFmtId="0" fontId="7" fillId="0" borderId="0" xfId="0" applyFont="1" applyFill="1" applyBorder="1" applyAlignment="1">
      <alignment horizontal="center"/>
    </xf>
    <xf numFmtId="0" fontId="10" fillId="0" borderId="0" xfId="0" applyFont="1" applyBorder="1" applyAlignment="1" quotePrefix="1">
      <alignment horizontal="center"/>
    </xf>
    <xf numFmtId="0" fontId="10" fillId="0" borderId="0" xfId="0" applyFont="1" applyBorder="1" applyAlignment="1">
      <alignment horizontal="center"/>
    </xf>
    <xf numFmtId="0" fontId="18" fillId="0" borderId="0" xfId="0" applyFont="1" applyBorder="1" applyAlignment="1">
      <alignment/>
    </xf>
    <xf numFmtId="0" fontId="15" fillId="0" borderId="0" xfId="0" applyFont="1" applyBorder="1" applyAlignment="1" quotePrefix="1">
      <alignment horizontal="center"/>
    </xf>
    <xf numFmtId="41" fontId="10" fillId="0" borderId="0" xfId="43" applyFont="1" applyBorder="1" applyAlignment="1">
      <alignment/>
    </xf>
    <xf numFmtId="41" fontId="15" fillId="0" borderId="0" xfId="43" applyFont="1" applyFill="1" applyBorder="1" applyAlignment="1">
      <alignment/>
    </xf>
    <xf numFmtId="41" fontId="15" fillId="0" borderId="0" xfId="43" applyFont="1" applyBorder="1" applyAlignment="1">
      <alignment/>
    </xf>
    <xf numFmtId="0" fontId="19" fillId="0" borderId="0" xfId="0" applyFont="1" applyAlignment="1">
      <alignment/>
    </xf>
    <xf numFmtId="0" fontId="20" fillId="0" borderId="0" xfId="0" applyFont="1" applyBorder="1" applyAlignment="1">
      <alignment/>
    </xf>
    <xf numFmtId="0" fontId="2" fillId="0" borderId="0" xfId="0" applyFont="1" applyBorder="1" applyAlignment="1" quotePrefix="1">
      <alignment horizontal="center"/>
    </xf>
    <xf numFmtId="41" fontId="7" fillId="0" borderId="0" xfId="43" applyFont="1" applyBorder="1" applyAlignment="1">
      <alignment/>
    </xf>
    <xf numFmtId="41" fontId="2" fillId="0" borderId="0" xfId="43" applyFont="1" applyFill="1" applyBorder="1" applyAlignment="1">
      <alignment/>
    </xf>
    <xf numFmtId="41" fontId="2" fillId="0" borderId="0" xfId="43" applyFont="1" applyBorder="1" applyAlignment="1">
      <alignment/>
    </xf>
    <xf numFmtId="0" fontId="8" fillId="0" borderId="0" xfId="0" applyFont="1" applyBorder="1" applyAlignment="1">
      <alignment/>
    </xf>
    <xf numFmtId="0" fontId="8" fillId="0" borderId="0" xfId="0" applyFont="1" applyBorder="1" applyAlignment="1">
      <alignment horizontal="center"/>
    </xf>
    <xf numFmtId="0" fontId="21" fillId="0" borderId="0" xfId="0" applyFont="1" applyAlignment="1">
      <alignment/>
    </xf>
    <xf numFmtId="41" fontId="6" fillId="0" borderId="0" xfId="43" applyFont="1" applyBorder="1" applyAlignment="1">
      <alignment/>
    </xf>
    <xf numFmtId="41" fontId="1" fillId="0" borderId="0" xfId="43" applyFont="1" applyFill="1" applyBorder="1" applyAlignment="1">
      <alignment/>
    </xf>
    <xf numFmtId="41" fontId="1" fillId="0" borderId="0" xfId="43" applyFont="1" applyBorder="1" applyAlignment="1">
      <alignment/>
    </xf>
    <xf numFmtId="43" fontId="5" fillId="0" borderId="0" xfId="42" applyFont="1" applyAlignment="1">
      <alignment/>
    </xf>
    <xf numFmtId="0" fontId="17" fillId="0" borderId="0" xfId="0" applyFont="1" applyBorder="1" applyAlignment="1">
      <alignment/>
    </xf>
    <xf numFmtId="0" fontId="7" fillId="0" borderId="0" xfId="0" applyFont="1" applyBorder="1" applyAlignment="1" quotePrefix="1">
      <alignment horizontal="center"/>
    </xf>
    <xf numFmtId="41" fontId="2" fillId="24" borderId="0" xfId="43" applyFont="1" applyFill="1" applyBorder="1" applyAlignment="1">
      <alignment/>
    </xf>
    <xf numFmtId="0" fontId="8" fillId="0" borderId="0" xfId="0" applyFont="1" applyAlignment="1">
      <alignment/>
    </xf>
    <xf numFmtId="0" fontId="6" fillId="0" borderId="0" xfId="0" applyFont="1" applyAlignment="1">
      <alignment horizontal="centerContinuous" vertical="center" wrapText="1"/>
    </xf>
    <xf numFmtId="164" fontId="1" fillId="0" borderId="0" xfId="42" applyNumberFormat="1" applyFont="1" applyAlignment="1">
      <alignment horizontal="right"/>
    </xf>
    <xf numFmtId="164" fontId="3" fillId="0" borderId="0" xfId="42" applyNumberFormat="1" applyFont="1" applyAlignment="1">
      <alignment horizontal="right"/>
    </xf>
    <xf numFmtId="0" fontId="4" fillId="0" borderId="10" xfId="0" applyFont="1" applyBorder="1" applyAlignment="1">
      <alignment horizontal="left"/>
    </xf>
    <xf numFmtId="0" fontId="4" fillId="0" borderId="0" xfId="0" applyFont="1" applyAlignment="1">
      <alignment horizontal="left"/>
    </xf>
    <xf numFmtId="168" fontId="6" fillId="0" borderId="0" xfId="42" applyNumberFormat="1" applyFont="1" applyBorder="1" applyAlignment="1" quotePrefix="1">
      <alignment horizontal="right"/>
    </xf>
    <xf numFmtId="164" fontId="2" fillId="0" borderId="0" xfId="42" applyNumberFormat="1" applyFont="1" applyAlignment="1">
      <alignment/>
    </xf>
    <xf numFmtId="0" fontId="6" fillId="0" borderId="0" xfId="0" applyFont="1" applyAlignment="1" quotePrefix="1">
      <alignment horizontal="left"/>
    </xf>
    <xf numFmtId="164" fontId="7" fillId="0" borderId="0" xfId="42" applyNumberFormat="1" applyFont="1" applyAlignment="1">
      <alignment horizontal="justify" wrapText="1"/>
    </xf>
    <xf numFmtId="164" fontId="6" fillId="0" borderId="0" xfId="42" applyNumberFormat="1" applyFont="1" applyBorder="1" applyAlignment="1">
      <alignment/>
    </xf>
    <xf numFmtId="0" fontId="6" fillId="0" borderId="0" xfId="0" applyFont="1" applyAlignment="1">
      <alignment horizontal="justify" wrapText="1"/>
    </xf>
    <xf numFmtId="164" fontId="7" fillId="0" borderId="0" xfId="42" applyNumberFormat="1" applyFont="1" applyAlignment="1">
      <alignment horizontal="right" vertical="top" wrapText="1"/>
    </xf>
    <xf numFmtId="164" fontId="6" fillId="0" borderId="0" xfId="42" applyNumberFormat="1" applyFont="1" applyAlignment="1">
      <alignment/>
    </xf>
    <xf numFmtId="0" fontId="6" fillId="0" borderId="11" xfId="0" applyNumberFormat="1" applyFont="1" applyBorder="1" applyAlignment="1">
      <alignment horizontal="center"/>
    </xf>
    <xf numFmtId="0" fontId="7" fillId="0" borderId="11" xfId="0" applyNumberFormat="1" applyFont="1" applyBorder="1" applyAlignment="1">
      <alignment horizontal="center"/>
    </xf>
    <xf numFmtId="0" fontId="20" fillId="0" borderId="0" xfId="0" applyFont="1" applyBorder="1" applyAlignment="1" quotePrefix="1">
      <alignment/>
    </xf>
    <xf numFmtId="164" fontId="5" fillId="0" borderId="0" xfId="42" applyNumberFormat="1" applyFont="1" applyAlignment="1">
      <alignment/>
    </xf>
    <xf numFmtId="43" fontId="19" fillId="0" borderId="0" xfId="42" applyFont="1" applyAlignment="1">
      <alignment/>
    </xf>
    <xf numFmtId="43" fontId="21" fillId="0" borderId="0" xfId="42" applyFont="1" applyAlignment="1">
      <alignment/>
    </xf>
    <xf numFmtId="43" fontId="4" fillId="0" borderId="0" xfId="42" applyFont="1" applyAlignment="1">
      <alignment/>
    </xf>
    <xf numFmtId="164" fontId="7" fillId="0" borderId="0" xfId="42" applyNumberFormat="1" applyFont="1" applyAlignment="1">
      <alignment horizontal="right" wrapText="1"/>
    </xf>
    <xf numFmtId="164" fontId="5" fillId="0" borderId="10" xfId="42" applyNumberFormat="1" applyFont="1" applyBorder="1" applyAlignment="1">
      <alignment horizontal="right"/>
    </xf>
    <xf numFmtId="164" fontId="5" fillId="0" borderId="0" xfId="42" applyNumberFormat="1" applyFont="1" applyBorder="1" applyAlignment="1">
      <alignment/>
    </xf>
    <xf numFmtId="164" fontId="5" fillId="0" borderId="0" xfId="42" applyNumberFormat="1" applyFont="1" applyAlignment="1">
      <alignment horizontal="right"/>
    </xf>
    <xf numFmtId="164" fontId="5" fillId="0" borderId="0" xfId="42" applyNumberFormat="1" applyFont="1" applyAlignment="1">
      <alignment/>
    </xf>
    <xf numFmtId="164" fontId="2" fillId="0" borderId="0" xfId="42" applyNumberFormat="1" applyFont="1" applyAlignment="1">
      <alignment horizontal="right"/>
    </xf>
    <xf numFmtId="164" fontId="5" fillId="0" borderId="10" xfId="42" applyNumberFormat="1" applyFont="1" applyBorder="1" applyAlignment="1">
      <alignment/>
    </xf>
    <xf numFmtId="0" fontId="6" fillId="0" borderId="0" xfId="0" applyFont="1" applyBorder="1" applyAlignment="1" quotePrefix="1">
      <alignment horizontal="center"/>
    </xf>
    <xf numFmtId="164" fontId="6" fillId="0" borderId="0" xfId="42" applyNumberFormat="1" applyFont="1" applyFill="1" applyBorder="1" applyAlignment="1">
      <alignment/>
    </xf>
    <xf numFmtId="0" fontId="8" fillId="0" borderId="0" xfId="0" applyFont="1" applyAlignment="1">
      <alignment horizontal="left"/>
    </xf>
    <xf numFmtId="164" fontId="7" fillId="0" borderId="0" xfId="42" applyNumberFormat="1" applyFont="1" applyAlignment="1">
      <alignment horizontal="left"/>
    </xf>
    <xf numFmtId="0" fontId="7" fillId="0" borderId="0" xfId="0" applyFont="1" applyAlignment="1" quotePrefix="1">
      <alignment/>
    </xf>
    <xf numFmtId="0" fontId="6" fillId="0" borderId="11" xfId="0" applyFont="1" applyBorder="1" applyAlignment="1">
      <alignment horizontal="left"/>
    </xf>
    <xf numFmtId="0" fontId="6" fillId="0" borderId="11" xfId="0" applyFont="1" applyBorder="1" applyAlignment="1">
      <alignment/>
    </xf>
    <xf numFmtId="0" fontId="7" fillId="0" borderId="11" xfId="0" applyFont="1" applyBorder="1" applyAlignment="1">
      <alignment/>
    </xf>
    <xf numFmtId="164" fontId="7" fillId="0" borderId="11" xfId="42" applyNumberFormat="1" applyFont="1" applyBorder="1" applyAlignment="1">
      <alignment/>
    </xf>
    <xf numFmtId="0" fontId="6" fillId="0" borderId="11" xfId="0" applyFont="1" applyBorder="1" applyAlignment="1" quotePrefix="1">
      <alignment horizontal="left"/>
    </xf>
    <xf numFmtId="164" fontId="7" fillId="0" borderId="11" xfId="42" applyNumberFormat="1" applyFont="1" applyBorder="1" applyAlignment="1">
      <alignment horizontal="justify" wrapText="1"/>
    </xf>
    <xf numFmtId="164" fontId="6" fillId="0" borderId="11" xfId="42" applyNumberFormat="1" applyFont="1" applyBorder="1" applyAlignment="1" quotePrefix="1">
      <alignment horizontal="right"/>
    </xf>
    <xf numFmtId="0" fontId="6" fillId="0" borderId="11" xfId="0" applyFont="1" applyBorder="1" applyAlignment="1">
      <alignment/>
    </xf>
    <xf numFmtId="164" fontId="6" fillId="0" borderId="11" xfId="42" applyNumberFormat="1" applyFont="1" applyBorder="1" applyAlignment="1">
      <alignment/>
    </xf>
    <xf numFmtId="0" fontId="6" fillId="0" borderId="12" xfId="0" applyFont="1" applyBorder="1" applyAlignment="1">
      <alignment horizontal="left"/>
    </xf>
    <xf numFmtId="0" fontId="7" fillId="0" borderId="0" xfId="0" applyFont="1" applyBorder="1" applyAlignment="1">
      <alignment horizontal="left"/>
    </xf>
    <xf numFmtId="164" fontId="7" fillId="0" borderId="0" xfId="42" applyNumberFormat="1" applyFont="1" applyBorder="1" applyAlignment="1">
      <alignment/>
    </xf>
    <xf numFmtId="164" fontId="6" fillId="0" borderId="11" xfId="42" applyNumberFormat="1" applyFont="1" applyBorder="1" applyAlignment="1">
      <alignment horizontal="justify" wrapText="1"/>
    </xf>
    <xf numFmtId="0" fontId="6" fillId="0" borderId="0" xfId="0" applyFont="1" applyBorder="1" applyAlignment="1">
      <alignment/>
    </xf>
    <xf numFmtId="164" fontId="6" fillId="0" borderId="11" xfId="42" applyNumberFormat="1" applyFont="1" applyBorder="1" applyAlignment="1">
      <alignment horizontal="right" wrapText="1"/>
    </xf>
    <xf numFmtId="164" fontId="0" fillId="0" borderId="0" xfId="42" applyNumberFormat="1" applyFont="1" applyAlignment="1">
      <alignment/>
    </xf>
    <xf numFmtId="0" fontId="6" fillId="0" borderId="11" xfId="0" applyFont="1" applyBorder="1" applyAlignment="1">
      <alignment horizontal="right" wrapText="1"/>
    </xf>
    <xf numFmtId="164" fontId="6" fillId="0" borderId="0" xfId="42" applyNumberFormat="1" applyFont="1" applyAlignment="1">
      <alignment horizontal="right" wrapText="1"/>
    </xf>
    <xf numFmtId="0" fontId="6" fillId="0" borderId="0" xfId="0" applyFont="1" applyAlignment="1">
      <alignment horizontal="right" wrapText="1"/>
    </xf>
    <xf numFmtId="0" fontId="6" fillId="0" borderId="12" xfId="0" applyFont="1" applyBorder="1" applyAlignment="1" quotePrefix="1">
      <alignment/>
    </xf>
    <xf numFmtId="0" fontId="6" fillId="0" borderId="12" xfId="0" applyFont="1" applyBorder="1" applyAlignment="1">
      <alignment/>
    </xf>
    <xf numFmtId="49" fontId="6" fillId="0" borderId="12" xfId="0" applyNumberFormat="1" applyFont="1" applyBorder="1" applyAlignment="1">
      <alignment horizontal="center"/>
    </xf>
    <xf numFmtId="0" fontId="6" fillId="0" borderId="12" xfId="0" applyFont="1" applyBorder="1" applyAlignment="1">
      <alignment horizontal="center"/>
    </xf>
    <xf numFmtId="164" fontId="6" fillId="0" borderId="12" xfId="42" applyNumberFormat="1" applyFont="1" applyBorder="1" applyAlignment="1">
      <alignment/>
    </xf>
    <xf numFmtId="0" fontId="10" fillId="0" borderId="13" xfId="0" applyFont="1" applyBorder="1" applyAlignment="1" quotePrefix="1">
      <alignment/>
    </xf>
    <xf numFmtId="0" fontId="10" fillId="0" borderId="13" xfId="0" applyFont="1" applyBorder="1" applyAlignment="1">
      <alignment/>
    </xf>
    <xf numFmtId="0" fontId="10" fillId="0" borderId="13" xfId="0" applyFont="1" applyBorder="1" applyAlignment="1">
      <alignment horizontal="center"/>
    </xf>
    <xf numFmtId="164" fontId="10" fillId="0" borderId="13" xfId="42" applyNumberFormat="1" applyFont="1" applyBorder="1" applyAlignment="1">
      <alignment/>
    </xf>
    <xf numFmtId="0" fontId="7" fillId="0" borderId="12" xfId="0" applyFont="1" applyBorder="1" applyAlignment="1">
      <alignment/>
    </xf>
    <xf numFmtId="0" fontId="7" fillId="0" borderId="13" xfId="0" applyFont="1" applyBorder="1" applyAlignment="1">
      <alignment/>
    </xf>
    <xf numFmtId="0" fontId="17" fillId="0" borderId="11" xfId="0" applyFont="1" applyBorder="1" applyAlignment="1">
      <alignment/>
    </xf>
    <xf numFmtId="0" fontId="1" fillId="0" borderId="11" xfId="0" applyFont="1" applyBorder="1" applyAlignment="1">
      <alignment horizontal="center"/>
    </xf>
    <xf numFmtId="41" fontId="6" fillId="0" borderId="11" xfId="43" applyFont="1" applyBorder="1" applyAlignment="1">
      <alignment horizontal="center"/>
    </xf>
    <xf numFmtId="41" fontId="1" fillId="0" borderId="11" xfId="43" applyFont="1" applyFill="1" applyBorder="1" applyAlignment="1">
      <alignment/>
    </xf>
    <xf numFmtId="0" fontId="6" fillId="0" borderId="11" xfId="0" applyFont="1" applyBorder="1" applyAlignment="1">
      <alignment horizontal="center" vertical="center" wrapText="1"/>
    </xf>
    <xf numFmtId="0" fontId="7" fillId="0" borderId="11" xfId="57" applyFont="1" applyBorder="1">
      <alignment/>
      <protection/>
    </xf>
    <xf numFmtId="0" fontId="4" fillId="0" borderId="11" xfId="0" applyFont="1" applyBorder="1" applyAlignment="1">
      <alignment/>
    </xf>
    <xf numFmtId="0" fontId="4" fillId="0" borderId="11" xfId="57" applyFont="1" applyBorder="1">
      <alignment/>
      <protection/>
    </xf>
    <xf numFmtId="43" fontId="0" fillId="0" borderId="0" xfId="42" applyFont="1" applyAlignment="1">
      <alignment/>
    </xf>
    <xf numFmtId="43" fontId="7" fillId="0" borderId="0" xfId="42" applyFont="1" applyAlignment="1">
      <alignment/>
    </xf>
    <xf numFmtId="43" fontId="6" fillId="0" borderId="0" xfId="42" applyFont="1" applyAlignment="1">
      <alignment/>
    </xf>
    <xf numFmtId="164" fontId="24" fillId="0" borderId="0" xfId="42" applyNumberFormat="1" applyFont="1" applyAlignment="1">
      <alignment/>
    </xf>
    <xf numFmtId="175" fontId="7" fillId="0" borderId="0" xfId="42" applyNumberFormat="1" applyFont="1" applyAlignment="1">
      <alignment/>
    </xf>
    <xf numFmtId="164" fontId="6" fillId="0" borderId="0" xfId="0" applyNumberFormat="1" applyFont="1" applyAlignment="1">
      <alignment/>
    </xf>
    <xf numFmtId="164" fontId="1" fillId="0" borderId="0" xfId="42" applyNumberFormat="1" applyFont="1" applyBorder="1" applyAlignment="1">
      <alignment/>
    </xf>
    <xf numFmtId="164" fontId="15" fillId="0" borderId="0" xfId="42" applyNumberFormat="1" applyFont="1" applyAlignment="1">
      <alignment/>
    </xf>
    <xf numFmtId="164" fontId="2" fillId="0" borderId="0" xfId="42" applyNumberFormat="1" applyFont="1" applyBorder="1" applyAlignment="1">
      <alignment/>
    </xf>
    <xf numFmtId="164" fontId="1" fillId="0" borderId="0" xfId="42" applyNumberFormat="1" applyFont="1" applyAlignment="1">
      <alignment/>
    </xf>
    <xf numFmtId="164" fontId="2" fillId="0" borderId="0" xfId="42" applyNumberFormat="1" applyFont="1" applyFill="1" applyAlignment="1">
      <alignment/>
    </xf>
    <xf numFmtId="43" fontId="2" fillId="0" borderId="0" xfId="42" applyFont="1" applyAlignment="1">
      <alignment/>
    </xf>
    <xf numFmtId="43" fontId="7" fillId="0" borderId="0" xfId="42" applyFont="1" applyFill="1" applyAlignment="1">
      <alignment/>
    </xf>
    <xf numFmtId="43" fontId="8" fillId="0" borderId="0" xfId="42" applyFont="1" applyAlignment="1">
      <alignment/>
    </xf>
    <xf numFmtId="164" fontId="11" fillId="0" borderId="0" xfId="42" applyNumberFormat="1" applyFont="1" applyAlignment="1">
      <alignment horizontal="right"/>
    </xf>
    <xf numFmtId="164" fontId="7" fillId="24" borderId="0" xfId="42" applyNumberFormat="1" applyFont="1" applyFill="1" applyAlignment="1">
      <alignment horizontal="right"/>
    </xf>
    <xf numFmtId="164" fontId="6" fillId="0" borderId="11" xfId="42" applyNumberFormat="1" applyFont="1" applyBorder="1" applyAlignment="1">
      <alignment horizontal="center" vertical="center" wrapText="1"/>
    </xf>
    <xf numFmtId="164" fontId="6" fillId="0" borderId="0" xfId="42" applyNumberFormat="1" applyFont="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xf>
    <xf numFmtId="164" fontId="6" fillId="0" borderId="11" xfId="42" applyNumberFormat="1" applyFont="1" applyBorder="1" applyAlignment="1">
      <alignment horizontal="center" vertical="center"/>
    </xf>
    <xf numFmtId="164" fontId="6" fillId="0" borderId="14" xfId="42" applyNumberFormat="1" applyFont="1" applyBorder="1" applyAlignment="1">
      <alignment horizontal="right"/>
    </xf>
    <xf numFmtId="0" fontId="7" fillId="0" borderId="14" xfId="0" applyFont="1" applyBorder="1" applyAlignment="1">
      <alignment horizontal="left"/>
    </xf>
    <xf numFmtId="0" fontId="7" fillId="0" borderId="14" xfId="0" applyFont="1" applyBorder="1" applyAlignment="1">
      <alignment/>
    </xf>
    <xf numFmtId="164" fontId="7" fillId="0" borderId="14" xfId="42" applyNumberFormat="1" applyFont="1" applyBorder="1" applyAlignment="1">
      <alignment/>
    </xf>
    <xf numFmtId="9" fontId="7" fillId="0" borderId="14" xfId="60" applyFont="1" applyBorder="1" applyAlignment="1">
      <alignment/>
    </xf>
    <xf numFmtId="164" fontId="7" fillId="0" borderId="14" xfId="42" applyNumberFormat="1" applyFont="1" applyBorder="1" applyAlignment="1">
      <alignment horizontal="right"/>
    </xf>
    <xf numFmtId="0" fontId="6" fillId="0" borderId="14" xfId="0" applyFont="1" applyBorder="1" applyAlignment="1">
      <alignment horizontal="left"/>
    </xf>
    <xf numFmtId="164" fontId="6" fillId="0" borderId="14" xfId="42" applyNumberFormat="1" applyFont="1" applyBorder="1" applyAlignment="1">
      <alignment/>
    </xf>
    <xf numFmtId="0" fontId="7" fillId="0" borderId="12" xfId="0" applyFont="1" applyBorder="1" applyAlignment="1">
      <alignment horizontal="left"/>
    </xf>
    <xf numFmtId="0" fontId="7" fillId="0" borderId="12" xfId="0" applyFont="1" applyBorder="1" applyAlignment="1">
      <alignment/>
    </xf>
    <xf numFmtId="164" fontId="7" fillId="0" borderId="12" xfId="42" applyNumberFormat="1" applyFont="1" applyBorder="1" applyAlignment="1">
      <alignment/>
    </xf>
    <xf numFmtId="164" fontId="7" fillId="0" borderId="12" xfId="42" applyNumberFormat="1" applyFont="1" applyBorder="1" applyAlignment="1">
      <alignment horizontal="right"/>
    </xf>
    <xf numFmtId="164" fontId="6" fillId="0" borderId="15" xfId="42" applyNumberFormat="1" applyFont="1" applyBorder="1" applyAlignment="1">
      <alignment horizontal="center" vertical="center"/>
    </xf>
    <xf numFmtId="164" fontId="6" fillId="0" borderId="15" xfId="42" applyNumberFormat="1" applyFont="1" applyBorder="1" applyAlignment="1" quotePrefix="1">
      <alignment horizontal="center" vertical="center"/>
    </xf>
    <xf numFmtId="41" fontId="5" fillId="0" borderId="0" xfId="42" applyNumberFormat="1" applyFont="1" applyAlignment="1">
      <alignment/>
    </xf>
    <xf numFmtId="164" fontId="11" fillId="24" borderId="0" xfId="42" applyNumberFormat="1" applyFont="1" applyFill="1" applyAlignment="1">
      <alignment horizontal="right"/>
    </xf>
    <xf numFmtId="49" fontId="6" fillId="0" borderId="10" xfId="0" applyNumberFormat="1" applyFont="1" applyBorder="1" applyAlignment="1" quotePrefix="1">
      <alignment horizontal="right" vertical="center"/>
    </xf>
    <xf numFmtId="0" fontId="6" fillId="0" borderId="0" xfId="0" applyFont="1" applyAlignment="1">
      <alignment horizontal="center"/>
    </xf>
    <xf numFmtId="0" fontId="6" fillId="0" borderId="0" xfId="0" applyFont="1" applyBorder="1" applyAlignment="1">
      <alignment horizontal="center"/>
    </xf>
    <xf numFmtId="164" fontId="6" fillId="0" borderId="0" xfId="42" applyNumberFormat="1" applyFont="1" applyAlignment="1">
      <alignment horizontal="center"/>
    </xf>
    <xf numFmtId="0" fontId="6" fillId="0" borderId="11" xfId="0" applyFont="1" applyBorder="1" applyAlignment="1">
      <alignment horizontal="center"/>
    </xf>
    <xf numFmtId="164" fontId="10" fillId="0" borderId="0" xfId="0" applyNumberFormat="1" applyFont="1" applyAlignment="1">
      <alignment horizontal="center"/>
    </xf>
    <xf numFmtId="0" fontId="6" fillId="0" borderId="12" xfId="0" applyFont="1" applyBorder="1" applyAlignment="1">
      <alignment horizontal="right"/>
    </xf>
    <xf numFmtId="164" fontId="4" fillId="0" borderId="0" xfId="0" applyNumberFormat="1" applyFont="1" applyAlignment="1">
      <alignment horizontal="center"/>
    </xf>
    <xf numFmtId="164" fontId="6" fillId="0" borderId="0" xfId="0" applyNumberFormat="1" applyFont="1" applyAlignment="1" quotePrefix="1">
      <alignment horizontal="center"/>
    </xf>
    <xf numFmtId="0" fontId="6" fillId="0" borderId="0" xfId="0" applyFont="1" applyBorder="1" applyAlignment="1">
      <alignment horizontal="center" vertical="center"/>
    </xf>
    <xf numFmtId="0" fontId="7" fillId="0" borderId="10" xfId="0" applyFont="1" applyBorder="1" applyAlignment="1">
      <alignment horizontal="center"/>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0" xfId="0" applyFont="1" applyBorder="1" applyAlignment="1">
      <alignment horizontal="center" vertical="center" wrapText="1"/>
    </xf>
    <xf numFmtId="49" fontId="6" fillId="0" borderId="0" xfId="0" applyNumberFormat="1" applyFont="1" applyBorder="1" applyAlignment="1" quotePrefix="1">
      <alignment horizontal="right" vertical="center"/>
    </xf>
    <xf numFmtId="164" fontId="3" fillId="0" borderId="0" xfId="0" applyNumberFormat="1" applyFont="1" applyBorder="1" applyAlignment="1">
      <alignment horizontal="right"/>
    </xf>
    <xf numFmtId="164" fontId="8" fillId="0" borderId="0" xfId="42" applyNumberFormat="1" applyFont="1" applyAlignment="1">
      <alignment horizontal="right"/>
    </xf>
    <xf numFmtId="164" fontId="6" fillId="0" borderId="0" xfId="0" applyNumberFormat="1" applyFont="1" applyBorder="1" applyAlignment="1" quotePrefix="1">
      <alignment horizontal="right" vertical="center"/>
    </xf>
    <xf numFmtId="164" fontId="6" fillId="0" borderId="10" xfId="0" applyNumberFormat="1" applyFont="1" applyBorder="1" applyAlignment="1" quotePrefix="1">
      <alignment horizontal="right" vertical="center"/>
    </xf>
    <xf numFmtId="14" fontId="6" fillId="0" borderId="0" xfId="0" applyNumberFormat="1" applyFont="1" applyBorder="1" applyAlignment="1" quotePrefix="1">
      <alignment horizontal="right" vertical="center"/>
    </xf>
    <xf numFmtId="14" fontId="6" fillId="0" borderId="10" xfId="0" applyNumberFormat="1" applyFont="1" applyBorder="1" applyAlignment="1" quotePrefix="1">
      <alignment horizontal="righ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6" fillId="0" borderId="12" xfId="0" applyFont="1" applyBorder="1" applyAlignment="1">
      <alignment horizontal="right" vertical="center" wrapText="1"/>
    </xf>
    <xf numFmtId="0" fontId="6" fillId="0" borderId="13" xfId="0" applyFont="1" applyBorder="1" applyAlignment="1">
      <alignment horizontal="right" vertical="center"/>
    </xf>
    <xf numFmtId="0" fontId="6" fillId="0" borderId="13" xfId="0" applyFont="1" applyBorder="1" applyAlignment="1">
      <alignment horizontal="right" vertical="center" wrapText="1"/>
    </xf>
    <xf numFmtId="0" fontId="7" fillId="0" borderId="0" xfId="0" applyFont="1" applyBorder="1" applyAlignment="1">
      <alignment horizontal="right" wrapText="1"/>
    </xf>
    <xf numFmtId="0" fontId="8" fillId="0" borderId="0" xfId="0" applyFont="1" applyAlignment="1">
      <alignment horizontal="right"/>
    </xf>
    <xf numFmtId="0" fontId="6" fillId="0" borderId="0" xfId="0" applyFont="1" applyFill="1" applyAlignment="1">
      <alignment horizontal="center"/>
    </xf>
    <xf numFmtId="0" fontId="4" fillId="0" borderId="0" xfId="0" applyFont="1" applyAlignment="1">
      <alignment horizontal="center"/>
    </xf>
    <xf numFmtId="0" fontId="10" fillId="0" borderId="0" xfId="0" applyFont="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 fillId="0" borderId="12" xfId="0" applyFont="1" applyFill="1" applyBorder="1" applyAlignment="1">
      <alignment horizontal="right" vertical="center" wrapText="1"/>
    </xf>
    <xf numFmtId="0" fontId="1" fillId="0" borderId="13" xfId="0" applyFont="1" applyFill="1" applyBorder="1" applyAlignment="1">
      <alignment horizontal="right" vertical="center" wrapText="1"/>
    </xf>
    <xf numFmtId="0" fontId="1" fillId="0" borderId="12" xfId="0" applyFont="1" applyBorder="1" applyAlignment="1">
      <alignment horizontal="right" vertical="center" wrapText="1"/>
    </xf>
    <xf numFmtId="0" fontId="1" fillId="0" borderId="13" xfId="0" applyFont="1" applyBorder="1" applyAlignment="1">
      <alignment horizontal="right" vertical="center" wrapText="1"/>
    </xf>
    <xf numFmtId="0" fontId="4" fillId="0" borderId="0" xfId="57" applyFont="1" applyBorder="1" applyAlignment="1">
      <alignment horizontal="center"/>
      <protection/>
    </xf>
    <xf numFmtId="0" fontId="10" fillId="0" borderId="0" xfId="57" applyFont="1" applyBorder="1" applyAlignment="1">
      <alignment horizontal="center"/>
      <protection/>
    </xf>
    <xf numFmtId="0" fontId="1" fillId="0" borderId="0" xfId="57" applyFont="1" applyBorder="1" applyAlignment="1">
      <alignment horizontal="left"/>
      <protection/>
    </xf>
    <xf numFmtId="37" fontId="3" fillId="0" borderId="10" xfId="57" applyNumberFormat="1" applyFont="1" applyBorder="1" applyAlignment="1">
      <alignment horizontal="right"/>
      <protection/>
    </xf>
    <xf numFmtId="0" fontId="3" fillId="0" borderId="10" xfId="57" applyFont="1" applyBorder="1" applyAlignment="1">
      <alignment horizontal="right"/>
      <protection/>
    </xf>
    <xf numFmtId="164" fontId="6" fillId="0" borderId="0" xfId="42" applyNumberFormat="1" applyFont="1" applyBorder="1" applyAlignment="1">
      <alignment horizontal="right"/>
    </xf>
    <xf numFmtId="0" fontId="6" fillId="0" borderId="10" xfId="0" applyFont="1" applyBorder="1" applyAlignment="1">
      <alignment horizontal="left"/>
    </xf>
    <xf numFmtId="0" fontId="10" fillId="0" borderId="0" xfId="0" applyFont="1" applyBorder="1" applyAlignment="1">
      <alignment horizontal="center"/>
    </xf>
    <xf numFmtId="0" fontId="6" fillId="0" borderId="0" xfId="0" applyFont="1" applyAlignment="1">
      <alignment horizontal="left" wrapText="1"/>
    </xf>
    <xf numFmtId="0" fontId="6" fillId="0" borderId="11" xfId="0" applyFont="1" applyBorder="1" applyAlignment="1">
      <alignment horizontal="left" wrapText="1"/>
    </xf>
    <xf numFmtId="164" fontId="6" fillId="0" borderId="14" xfId="42" applyNumberFormat="1" applyFont="1" applyBorder="1" applyAlignment="1">
      <alignment horizontal="center" vertic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7" fillId="0" borderId="0" xfId="0" applyFont="1" applyAlignment="1">
      <alignment wrapText="1"/>
    </xf>
    <xf numFmtId="0" fontId="7" fillId="0" borderId="0" xfId="0" applyFont="1" applyAlignment="1">
      <alignment horizontal="left"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164" fontId="6" fillId="0" borderId="15" xfId="42" applyNumberFormat="1"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4.BS&amp;BLUMV VietNam"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34"/>
  <sheetViews>
    <sheetView tabSelected="1" view="pageBreakPreview" zoomScaleSheetLayoutView="100" zoomScalePageLayoutView="0" workbookViewId="0" topLeftCell="A1">
      <selection activeCell="E20" sqref="E20"/>
    </sheetView>
  </sheetViews>
  <sheetFormatPr defaultColWidth="10.140625" defaultRowHeight="12.75"/>
  <cols>
    <col min="1" max="1" width="3.421875" style="15" customWidth="1"/>
    <col min="2" max="2" width="38.57421875" style="14" customWidth="1"/>
    <col min="3" max="3" width="5.421875" style="78" customWidth="1"/>
    <col min="4" max="4" width="7.7109375" style="78" customWidth="1"/>
    <col min="5" max="5" width="18.28125" style="79" customWidth="1"/>
    <col min="6" max="6" width="17.7109375" style="14" customWidth="1"/>
    <col min="7" max="7" width="18.00390625" style="14" customWidth="1"/>
    <col min="8" max="8" width="18.57421875" style="174" customWidth="1"/>
    <col min="9" max="16384" width="10.140625" style="14" customWidth="1"/>
  </cols>
  <sheetData>
    <row r="1" spans="1:8" s="5" customFormat="1" ht="18" customHeight="1">
      <c r="A1" s="1" t="s">
        <v>229</v>
      </c>
      <c r="B1" s="1"/>
      <c r="C1" s="2"/>
      <c r="D1" s="3"/>
      <c r="E1" s="4"/>
      <c r="F1" s="4" t="s">
        <v>228</v>
      </c>
      <c r="H1" s="260"/>
    </row>
    <row r="2" spans="1:8" s="5" customFormat="1" ht="14.25" customHeight="1">
      <c r="A2" s="5" t="s">
        <v>230</v>
      </c>
      <c r="C2" s="3"/>
      <c r="D2" s="6"/>
      <c r="E2" s="7"/>
      <c r="F2" s="7" t="s">
        <v>398</v>
      </c>
      <c r="H2" s="260"/>
    </row>
    <row r="3" spans="1:8" s="5" customFormat="1" ht="14.25" customHeight="1">
      <c r="A3" s="5" t="s">
        <v>369</v>
      </c>
      <c r="C3" s="3"/>
      <c r="D3" s="6"/>
      <c r="E3" s="9"/>
      <c r="F3" s="7"/>
      <c r="H3" s="260"/>
    </row>
    <row r="4" spans="1:6" ht="3.75" customHeight="1">
      <c r="A4" s="10"/>
      <c r="B4" s="11"/>
      <c r="C4" s="12"/>
      <c r="D4" s="12"/>
      <c r="E4" s="13"/>
      <c r="F4" s="11"/>
    </row>
    <row r="5" spans="2:6" ht="19.5" customHeight="1">
      <c r="B5" s="16"/>
      <c r="C5" s="17"/>
      <c r="D5" s="17"/>
      <c r="E5" s="292" t="s">
        <v>231</v>
      </c>
      <c r="F5" s="292"/>
    </row>
    <row r="6" spans="2:6" ht="24.75" customHeight="1">
      <c r="B6" s="293" t="s">
        <v>232</v>
      </c>
      <c r="C6" s="293"/>
      <c r="D6" s="293"/>
      <c r="E6" s="293"/>
      <c r="F6" s="293"/>
    </row>
    <row r="7" spans="2:6" ht="15.75" customHeight="1">
      <c r="B7" s="294" t="s">
        <v>396</v>
      </c>
      <c r="C7" s="294"/>
      <c r="D7" s="294"/>
      <c r="E7" s="294"/>
      <c r="F7" s="294"/>
    </row>
    <row r="8" spans="1:8" s="19" customFormat="1" ht="15" customHeight="1">
      <c r="A8" s="18"/>
      <c r="C8" s="20"/>
      <c r="D8" s="20"/>
      <c r="E8" s="21"/>
      <c r="F8" s="22" t="s">
        <v>0</v>
      </c>
      <c r="H8" s="110"/>
    </row>
    <row r="9" spans="1:8" s="19" customFormat="1" ht="5.25" customHeight="1">
      <c r="A9" s="18"/>
      <c r="C9" s="20"/>
      <c r="D9" s="20"/>
      <c r="E9" s="21"/>
      <c r="F9" s="23"/>
      <c r="H9" s="110"/>
    </row>
    <row r="10" spans="1:8" s="19" customFormat="1" ht="14.25" customHeight="1">
      <c r="A10" s="18"/>
      <c r="B10" s="295" t="s">
        <v>1</v>
      </c>
      <c r="C10" s="297" t="s">
        <v>2</v>
      </c>
      <c r="D10" s="299" t="s">
        <v>3</v>
      </c>
      <c r="E10" s="301" t="s">
        <v>397</v>
      </c>
      <c r="F10" s="301" t="s">
        <v>391</v>
      </c>
      <c r="H10" s="110"/>
    </row>
    <row r="11" spans="1:8" s="19" customFormat="1" ht="14.25" customHeight="1">
      <c r="A11" s="24"/>
      <c r="B11" s="296"/>
      <c r="C11" s="298"/>
      <c r="D11" s="300"/>
      <c r="E11" s="286"/>
      <c r="F11" s="286"/>
      <c r="H11" s="110"/>
    </row>
    <row r="12" spans="1:8" s="19" customFormat="1" ht="3" customHeight="1">
      <c r="A12" s="18"/>
      <c r="C12" s="20"/>
      <c r="D12" s="20"/>
      <c r="E12" s="21"/>
      <c r="H12" s="110"/>
    </row>
    <row r="13" spans="1:8" s="19" customFormat="1" ht="16.5" customHeight="1">
      <c r="A13" s="18" t="s">
        <v>4</v>
      </c>
      <c r="B13" s="18" t="s">
        <v>5</v>
      </c>
      <c r="C13" s="26">
        <v>100</v>
      </c>
      <c r="D13" s="20"/>
      <c r="E13" s="28">
        <f>+E14+E18+E22+E30+E34</f>
        <v>103031660481</v>
      </c>
      <c r="F13" s="28">
        <f>+F14+F18+F22+F30+F34</f>
        <v>103886276546</v>
      </c>
      <c r="H13" s="110"/>
    </row>
    <row r="14" spans="1:8" s="19" customFormat="1" ht="16.5" customHeight="1">
      <c r="A14" s="18" t="s">
        <v>6</v>
      </c>
      <c r="B14" s="18" t="s">
        <v>7</v>
      </c>
      <c r="C14" s="26">
        <v>110</v>
      </c>
      <c r="D14" s="32">
        <v>3</v>
      </c>
      <c r="E14" s="28">
        <f>SUM(E15:E16)</f>
        <v>22340209103</v>
      </c>
      <c r="F14" s="28">
        <f>SUM(F15:F16)</f>
        <v>22937642885</v>
      </c>
      <c r="H14" s="110"/>
    </row>
    <row r="15" spans="1:8" s="19" customFormat="1" ht="15">
      <c r="A15" s="19" t="s">
        <v>8</v>
      </c>
      <c r="B15" s="19" t="s">
        <v>9</v>
      </c>
      <c r="C15" s="33">
        <v>111</v>
      </c>
      <c r="D15" s="35"/>
      <c r="E15" s="31">
        <v>612546696</v>
      </c>
      <c r="F15" s="31">
        <v>1437642885</v>
      </c>
      <c r="G15" s="21"/>
      <c r="H15" s="110"/>
    </row>
    <row r="16" spans="1:8" s="19" customFormat="1" ht="15">
      <c r="A16" s="19" t="s">
        <v>10</v>
      </c>
      <c r="B16" s="19" t="s">
        <v>11</v>
      </c>
      <c r="C16" s="33">
        <v>112</v>
      </c>
      <c r="D16" s="35"/>
      <c r="E16" s="31">
        <f>6727662407+15000000000</f>
        <v>21727662407</v>
      </c>
      <c r="F16" s="31">
        <v>21500000000</v>
      </c>
      <c r="H16" s="110"/>
    </row>
    <row r="17" spans="1:8" s="19" customFormat="1" ht="3" customHeight="1">
      <c r="A17" s="18"/>
      <c r="C17" s="33"/>
      <c r="D17" s="32"/>
      <c r="E17" s="31"/>
      <c r="F17" s="31"/>
      <c r="H17" s="110"/>
    </row>
    <row r="18" spans="1:8" s="19" customFormat="1" ht="15">
      <c r="A18" s="18" t="s">
        <v>12</v>
      </c>
      <c r="B18" s="18" t="s">
        <v>13</v>
      </c>
      <c r="C18" s="26">
        <v>120</v>
      </c>
      <c r="D18" s="32"/>
      <c r="E18" s="28">
        <f>SUM(E19:E20)</f>
        <v>16142965600</v>
      </c>
      <c r="F18" s="28">
        <f>SUM(F19:F20)</f>
        <v>15143015600</v>
      </c>
      <c r="H18" s="110"/>
    </row>
    <row r="19" spans="1:8" s="19" customFormat="1" ht="16.5" customHeight="1">
      <c r="A19" s="19" t="s">
        <v>8</v>
      </c>
      <c r="B19" s="19" t="s">
        <v>14</v>
      </c>
      <c r="C19" s="33">
        <v>121</v>
      </c>
      <c r="D19" s="37">
        <v>4</v>
      </c>
      <c r="E19" s="31">
        <f>40844354407-E16</f>
        <v>19116692000</v>
      </c>
      <c r="F19" s="31">
        <v>18116742000</v>
      </c>
      <c r="G19" s="21"/>
      <c r="H19" s="110"/>
    </row>
    <row r="20" spans="1:8" s="19" customFormat="1" ht="16.5" customHeight="1">
      <c r="A20" s="19" t="s">
        <v>10</v>
      </c>
      <c r="B20" s="19" t="s">
        <v>15</v>
      </c>
      <c r="C20" s="33">
        <v>129</v>
      </c>
      <c r="D20" s="37">
        <v>5</v>
      </c>
      <c r="E20" s="31">
        <f>+F20</f>
        <v>-2973726400</v>
      </c>
      <c r="F20" s="31">
        <v>-2973726400</v>
      </c>
      <c r="H20" s="110"/>
    </row>
    <row r="21" spans="1:8" s="19" customFormat="1" ht="3" customHeight="1">
      <c r="A21" s="18"/>
      <c r="C21" s="33"/>
      <c r="D21" s="32"/>
      <c r="E21" s="31"/>
      <c r="F21" s="31"/>
      <c r="H21" s="110"/>
    </row>
    <row r="22" spans="1:8" s="19" customFormat="1" ht="16.5" customHeight="1">
      <c r="A22" s="18" t="s">
        <v>16</v>
      </c>
      <c r="B22" s="18" t="s">
        <v>17</v>
      </c>
      <c r="C22" s="26">
        <v>130</v>
      </c>
      <c r="D22" s="32"/>
      <c r="E22" s="28">
        <f>+SUM(E23:E28)</f>
        <v>57178959148</v>
      </c>
      <c r="F22" s="28">
        <f>+SUM(F23:F28)</f>
        <v>19169093824</v>
      </c>
      <c r="H22" s="110"/>
    </row>
    <row r="23" spans="1:8" s="19" customFormat="1" ht="16.5" customHeight="1">
      <c r="A23" s="19" t="s">
        <v>8</v>
      </c>
      <c r="B23" s="19" t="s">
        <v>18</v>
      </c>
      <c r="C23" s="33">
        <v>131</v>
      </c>
      <c r="D23" s="38"/>
      <c r="E23" s="263">
        <v>214439120</v>
      </c>
      <c r="F23" s="31">
        <v>314439120</v>
      </c>
      <c r="H23" s="110"/>
    </row>
    <row r="24" spans="1:8" s="39" customFormat="1" ht="16.5" customHeight="1">
      <c r="A24" s="39" t="s">
        <v>10</v>
      </c>
      <c r="B24" s="39" t="s">
        <v>19</v>
      </c>
      <c r="C24" s="40">
        <v>132</v>
      </c>
      <c r="D24" s="38"/>
      <c r="E24" s="263">
        <v>8757923072</v>
      </c>
      <c r="F24" s="41">
        <v>9792281536</v>
      </c>
      <c r="H24" s="261"/>
    </row>
    <row r="25" spans="1:8" s="19" customFormat="1" ht="16.5" customHeight="1" hidden="1">
      <c r="A25" s="19" t="s">
        <v>20</v>
      </c>
      <c r="B25" s="19" t="s">
        <v>21</v>
      </c>
      <c r="C25" s="33">
        <v>133</v>
      </c>
      <c r="D25" s="37"/>
      <c r="E25" s="31"/>
      <c r="F25" s="31"/>
      <c r="H25" s="110"/>
    </row>
    <row r="26" spans="1:8" s="19" customFormat="1" ht="16.5" customHeight="1" hidden="1">
      <c r="A26" s="19" t="s">
        <v>22</v>
      </c>
      <c r="B26" s="19" t="s">
        <v>23</v>
      </c>
      <c r="C26" s="33">
        <v>134</v>
      </c>
      <c r="D26" s="37" t="s">
        <v>24</v>
      </c>
      <c r="E26" s="31"/>
      <c r="F26" s="31"/>
      <c r="H26" s="110"/>
    </row>
    <row r="27" spans="1:8" s="19" customFormat="1" ht="16.5" customHeight="1">
      <c r="A27" s="19" t="s">
        <v>25</v>
      </c>
      <c r="B27" s="42" t="s">
        <v>26</v>
      </c>
      <c r="C27" s="33">
        <v>138</v>
      </c>
      <c r="D27" s="37">
        <v>6</v>
      </c>
      <c r="E27" s="263">
        <v>48206596956</v>
      </c>
      <c r="F27" s="31">
        <v>9062373168</v>
      </c>
      <c r="H27" s="110"/>
    </row>
    <row r="28" spans="1:8" s="19" customFormat="1" ht="16.5" customHeight="1" hidden="1">
      <c r="A28" s="19" t="s">
        <v>27</v>
      </c>
      <c r="B28" s="19" t="s">
        <v>28</v>
      </c>
      <c r="C28" s="33">
        <v>139</v>
      </c>
      <c r="D28" s="37"/>
      <c r="E28" s="31"/>
      <c r="F28" s="31"/>
      <c r="H28" s="110"/>
    </row>
    <row r="29" spans="1:8" s="19" customFormat="1" ht="3.75" customHeight="1">
      <c r="A29" s="18"/>
      <c r="C29" s="33"/>
      <c r="D29" s="32"/>
      <c r="E29" s="31"/>
      <c r="F29" s="31"/>
      <c r="H29" s="110"/>
    </row>
    <row r="30" spans="1:8" s="19" customFormat="1" ht="16.5" customHeight="1">
      <c r="A30" s="18" t="s">
        <v>29</v>
      </c>
      <c r="B30" s="18" t="s">
        <v>30</v>
      </c>
      <c r="C30" s="26">
        <v>140</v>
      </c>
      <c r="D30" s="32"/>
      <c r="E30" s="28">
        <f>E31+E32</f>
        <v>351477840</v>
      </c>
      <c r="F30" s="28">
        <f>SUM(F31:F32)</f>
        <v>278965388</v>
      </c>
      <c r="H30" s="110"/>
    </row>
    <row r="31" spans="1:8" s="19" customFormat="1" ht="16.5" customHeight="1">
      <c r="A31" s="19" t="s">
        <v>8</v>
      </c>
      <c r="B31" s="19" t="s">
        <v>30</v>
      </c>
      <c r="C31" s="44">
        <v>141</v>
      </c>
      <c r="D31" s="37"/>
      <c r="E31" s="31">
        <v>351477840</v>
      </c>
      <c r="F31" s="31">
        <v>278965388</v>
      </c>
      <c r="H31" s="110"/>
    </row>
    <row r="32" spans="1:8" s="19" customFormat="1" ht="16.5" customHeight="1" hidden="1">
      <c r="A32" s="19" t="s">
        <v>10</v>
      </c>
      <c r="B32" s="19" t="s">
        <v>31</v>
      </c>
      <c r="C32" s="44">
        <v>149</v>
      </c>
      <c r="D32" s="37"/>
      <c r="E32" s="31"/>
      <c r="F32" s="31"/>
      <c r="H32" s="110"/>
    </row>
    <row r="33" spans="1:8" s="19" customFormat="1" ht="3.75" customHeight="1">
      <c r="A33" s="18"/>
      <c r="C33" s="33"/>
      <c r="D33" s="32"/>
      <c r="E33" s="31"/>
      <c r="F33" s="31"/>
      <c r="H33" s="110"/>
    </row>
    <row r="34" spans="1:8" s="19" customFormat="1" ht="16.5" customHeight="1">
      <c r="A34" s="18" t="s">
        <v>32</v>
      </c>
      <c r="B34" s="18" t="s">
        <v>33</v>
      </c>
      <c r="C34" s="26">
        <v>150</v>
      </c>
      <c r="D34" s="32"/>
      <c r="E34" s="28">
        <f>SUM(E35:E38)</f>
        <v>7018048790</v>
      </c>
      <c r="F34" s="28">
        <f>SUM(F35:F38)</f>
        <v>46357558849</v>
      </c>
      <c r="H34" s="110"/>
    </row>
    <row r="35" spans="1:8" s="19" customFormat="1" ht="16.5" customHeight="1">
      <c r="A35" s="19" t="s">
        <v>8</v>
      </c>
      <c r="B35" s="19" t="s">
        <v>34</v>
      </c>
      <c r="C35" s="33">
        <v>151</v>
      </c>
      <c r="D35" s="37">
        <v>7</v>
      </c>
      <c r="E35" s="31">
        <v>82036399</v>
      </c>
      <c r="F35" s="31">
        <v>651343653</v>
      </c>
      <c r="H35" s="110"/>
    </row>
    <row r="36" spans="1:8" s="19" customFormat="1" ht="16.5" customHeight="1">
      <c r="A36" s="19" t="s">
        <v>10</v>
      </c>
      <c r="B36" s="19" t="s">
        <v>35</v>
      </c>
      <c r="C36" s="33">
        <v>152</v>
      </c>
      <c r="D36" s="35">
        <v>15</v>
      </c>
      <c r="E36" s="31">
        <v>2642159533</v>
      </c>
      <c r="F36" s="45">
        <v>2571166142</v>
      </c>
      <c r="H36" s="110"/>
    </row>
    <row r="37" spans="1:8" s="19" customFormat="1" ht="16.5" customHeight="1">
      <c r="A37" s="19" t="s">
        <v>20</v>
      </c>
      <c r="B37" s="19" t="s">
        <v>36</v>
      </c>
      <c r="C37" s="33">
        <v>153</v>
      </c>
      <c r="D37" s="37"/>
      <c r="E37" s="31">
        <v>6000000</v>
      </c>
      <c r="F37" s="31">
        <v>6000000</v>
      </c>
      <c r="H37" s="110"/>
    </row>
    <row r="38" spans="1:8" s="19" customFormat="1" ht="16.5" customHeight="1">
      <c r="A38" s="19" t="s">
        <v>22</v>
      </c>
      <c r="B38" s="19" t="s">
        <v>33</v>
      </c>
      <c r="C38" s="33">
        <v>159</v>
      </c>
      <c r="D38" s="37">
        <v>8</v>
      </c>
      <c r="E38" s="31">
        <v>4287852858</v>
      </c>
      <c r="F38" s="46">
        <v>43129049054</v>
      </c>
      <c r="H38" s="110"/>
    </row>
    <row r="39" spans="1:8" s="19" customFormat="1" ht="5.25" customHeight="1">
      <c r="A39" s="18"/>
      <c r="C39" s="33"/>
      <c r="D39" s="32"/>
      <c r="E39" s="31"/>
      <c r="F39" s="36"/>
      <c r="H39" s="110"/>
    </row>
    <row r="40" spans="1:8" s="19" customFormat="1" ht="16.5" customHeight="1">
      <c r="A40" s="18" t="s">
        <v>38</v>
      </c>
      <c r="B40" s="18" t="s">
        <v>39</v>
      </c>
      <c r="C40" s="26">
        <v>200</v>
      </c>
      <c r="D40" s="32"/>
      <c r="E40" s="28">
        <f>+E48+E64</f>
        <v>304537986188</v>
      </c>
      <c r="F40" s="28">
        <f>+F48+F64</f>
        <v>301098577973</v>
      </c>
      <c r="H40" s="110"/>
    </row>
    <row r="41" spans="1:8" s="19" customFormat="1" ht="16.5" customHeight="1" hidden="1">
      <c r="A41" s="18" t="s">
        <v>6</v>
      </c>
      <c r="B41" s="18" t="s">
        <v>40</v>
      </c>
      <c r="C41" s="26">
        <v>210</v>
      </c>
      <c r="D41" s="32"/>
      <c r="E41" s="28"/>
      <c r="F41" s="28"/>
      <c r="H41" s="110"/>
    </row>
    <row r="42" spans="1:8" s="19" customFormat="1" ht="16.5" customHeight="1" hidden="1">
      <c r="A42" s="19" t="s">
        <v>8</v>
      </c>
      <c r="B42" s="19" t="s">
        <v>41</v>
      </c>
      <c r="C42" s="33">
        <v>211</v>
      </c>
      <c r="D42" s="37" t="s">
        <v>42</v>
      </c>
      <c r="E42" s="31"/>
      <c r="F42" s="31"/>
      <c r="H42" s="110"/>
    </row>
    <row r="43" spans="1:8" s="19" customFormat="1" ht="16.5" customHeight="1" hidden="1">
      <c r="A43" s="19" t="s">
        <v>10</v>
      </c>
      <c r="B43" s="19" t="s">
        <v>43</v>
      </c>
      <c r="C43" s="33">
        <v>212</v>
      </c>
      <c r="D43" s="37" t="s">
        <v>44</v>
      </c>
      <c r="E43" s="31"/>
      <c r="F43" s="31"/>
      <c r="H43" s="110"/>
    </row>
    <row r="44" spans="1:8" s="19" customFormat="1" ht="16.5" customHeight="1" hidden="1">
      <c r="A44" s="19" t="s">
        <v>20</v>
      </c>
      <c r="B44" s="19" t="s">
        <v>45</v>
      </c>
      <c r="C44" s="33">
        <v>213</v>
      </c>
      <c r="D44" s="37" t="s">
        <v>46</v>
      </c>
      <c r="E44" s="31"/>
      <c r="F44" s="31"/>
      <c r="H44" s="110"/>
    </row>
    <row r="45" spans="1:8" s="19" customFormat="1" ht="16.5" customHeight="1" hidden="1">
      <c r="A45" s="19" t="s">
        <v>22</v>
      </c>
      <c r="B45" s="19" t="s">
        <v>47</v>
      </c>
      <c r="C45" s="33">
        <v>218</v>
      </c>
      <c r="D45" s="37" t="s">
        <v>48</v>
      </c>
      <c r="E45" s="31"/>
      <c r="F45" s="31"/>
      <c r="H45" s="110"/>
    </row>
    <row r="46" spans="1:8" s="19" customFormat="1" ht="16.5" customHeight="1" hidden="1">
      <c r="A46" s="19" t="s">
        <v>25</v>
      </c>
      <c r="B46" s="19" t="s">
        <v>49</v>
      </c>
      <c r="C46" s="33">
        <v>219</v>
      </c>
      <c r="D46" s="37"/>
      <c r="E46" s="31"/>
      <c r="F46" s="31"/>
      <c r="H46" s="110"/>
    </row>
    <row r="47" spans="1:8" s="19" customFormat="1" ht="4.5" customHeight="1">
      <c r="A47" s="18"/>
      <c r="B47" s="18"/>
      <c r="C47" s="26"/>
      <c r="D47" s="32"/>
      <c r="E47" s="31"/>
      <c r="F47" s="31"/>
      <c r="H47" s="110"/>
    </row>
    <row r="48" spans="1:8" s="19" customFormat="1" ht="16.5" customHeight="1">
      <c r="A48" s="18" t="s">
        <v>12</v>
      </c>
      <c r="B48" s="18" t="s">
        <v>50</v>
      </c>
      <c r="C48" s="26">
        <v>220</v>
      </c>
      <c r="D48" s="32"/>
      <c r="E48" s="28">
        <f>+E49+E55+E58</f>
        <v>183452099709</v>
      </c>
      <c r="F48" s="28">
        <f>+F49+F55+F58</f>
        <v>181682307396</v>
      </c>
      <c r="H48" s="110"/>
    </row>
    <row r="49" spans="1:8" s="19" customFormat="1" ht="16.5" customHeight="1">
      <c r="A49" s="19" t="s">
        <v>8</v>
      </c>
      <c r="B49" s="19" t="s">
        <v>51</v>
      </c>
      <c r="C49" s="33">
        <v>221</v>
      </c>
      <c r="D49" s="37">
        <v>9</v>
      </c>
      <c r="E49" s="31">
        <f>+E50+E51</f>
        <v>1060803852</v>
      </c>
      <c r="F49" s="31">
        <v>1105089596</v>
      </c>
      <c r="H49" s="110"/>
    </row>
    <row r="50" spans="1:8" s="48" customFormat="1" ht="16.5" customHeight="1">
      <c r="A50" s="47"/>
      <c r="B50" s="48" t="s">
        <v>52</v>
      </c>
      <c r="C50" s="34">
        <v>222</v>
      </c>
      <c r="D50" s="49"/>
      <c r="E50" s="50">
        <f>+F50</f>
        <v>1651035833</v>
      </c>
      <c r="F50" s="50">
        <v>1651035833</v>
      </c>
      <c r="H50" s="262"/>
    </row>
    <row r="51" spans="1:8" s="48" customFormat="1" ht="16.5" customHeight="1">
      <c r="A51" s="47"/>
      <c r="B51" s="48" t="s">
        <v>53</v>
      </c>
      <c r="C51" s="34">
        <v>223</v>
      </c>
      <c r="D51" s="49"/>
      <c r="E51" s="50">
        <v>-590231981</v>
      </c>
      <c r="F51" s="50">
        <v>-545946237</v>
      </c>
      <c r="H51" s="262"/>
    </row>
    <row r="52" spans="1:8" s="19" customFormat="1" ht="16.5" customHeight="1" hidden="1">
      <c r="A52" s="19" t="s">
        <v>10</v>
      </c>
      <c r="B52" s="19" t="s">
        <v>54</v>
      </c>
      <c r="C52" s="33">
        <v>225</v>
      </c>
      <c r="D52" s="37" t="s">
        <v>55</v>
      </c>
      <c r="E52" s="31"/>
      <c r="F52" s="31"/>
      <c r="H52" s="110"/>
    </row>
    <row r="53" spans="1:8" s="48" customFormat="1" ht="16.5" customHeight="1" hidden="1">
      <c r="A53" s="47"/>
      <c r="B53" s="48" t="s">
        <v>52</v>
      </c>
      <c r="C53" s="34">
        <v>226</v>
      </c>
      <c r="D53" s="49"/>
      <c r="E53" s="50"/>
      <c r="F53" s="50"/>
      <c r="H53" s="262"/>
    </row>
    <row r="54" spans="1:8" s="48" customFormat="1" ht="16.5" customHeight="1" hidden="1">
      <c r="A54" s="47"/>
      <c r="B54" s="48" t="s">
        <v>53</v>
      </c>
      <c r="C54" s="34">
        <v>227</v>
      </c>
      <c r="D54" s="49"/>
      <c r="E54" s="50"/>
      <c r="F54" s="50"/>
      <c r="H54" s="262"/>
    </row>
    <row r="55" spans="1:8" s="19" customFormat="1" ht="16.5" customHeight="1">
      <c r="A55" s="19" t="s">
        <v>20</v>
      </c>
      <c r="B55" s="42" t="s">
        <v>56</v>
      </c>
      <c r="C55" s="33">
        <v>228</v>
      </c>
      <c r="D55" s="37">
        <v>10</v>
      </c>
      <c r="E55" s="31">
        <f>+E56+E57</f>
        <v>0</v>
      </c>
      <c r="F55" s="31">
        <v>580648</v>
      </c>
      <c r="H55" s="110"/>
    </row>
    <row r="56" spans="1:8" s="48" customFormat="1" ht="16.5" customHeight="1">
      <c r="A56" s="47"/>
      <c r="B56" s="48" t="s">
        <v>52</v>
      </c>
      <c r="C56" s="34">
        <v>229</v>
      </c>
      <c r="D56" s="49"/>
      <c r="E56" s="50">
        <f>+F56</f>
        <v>64888000</v>
      </c>
      <c r="F56" s="50">
        <v>64888000</v>
      </c>
      <c r="H56" s="262"/>
    </row>
    <row r="57" spans="1:8" s="48" customFormat="1" ht="16.5" customHeight="1">
      <c r="A57" s="47"/>
      <c r="B57" s="48" t="s">
        <v>53</v>
      </c>
      <c r="C57" s="34">
        <v>230</v>
      </c>
      <c r="D57" s="49"/>
      <c r="E57" s="50">
        <v>-64888000</v>
      </c>
      <c r="F57" s="50">
        <v>-64307352</v>
      </c>
      <c r="H57" s="262"/>
    </row>
    <row r="58" spans="1:8" s="19" customFormat="1" ht="16.5" customHeight="1">
      <c r="A58" s="19" t="s">
        <v>22</v>
      </c>
      <c r="B58" s="42" t="s">
        <v>57</v>
      </c>
      <c r="C58" s="33">
        <v>231</v>
      </c>
      <c r="D58" s="37">
        <v>11</v>
      </c>
      <c r="E58" s="31">
        <v>182391295857</v>
      </c>
      <c r="F58" s="21">
        <v>180576637152</v>
      </c>
      <c r="H58" s="110"/>
    </row>
    <row r="59" spans="1:8" s="19" customFormat="1" ht="5.25" customHeight="1">
      <c r="A59" s="18"/>
      <c r="B59" s="42"/>
      <c r="C59" s="33"/>
      <c r="D59" s="37"/>
      <c r="E59" s="21"/>
      <c r="F59" s="21"/>
      <c r="H59" s="110"/>
    </row>
    <row r="60" spans="1:8" s="19" customFormat="1" ht="16.5" customHeight="1" hidden="1">
      <c r="A60" s="18" t="s">
        <v>16</v>
      </c>
      <c r="B60" s="18" t="s">
        <v>58</v>
      </c>
      <c r="C60" s="26">
        <v>240</v>
      </c>
      <c r="D60" s="32" t="s">
        <v>59</v>
      </c>
      <c r="E60" s="28"/>
      <c r="F60" s="28"/>
      <c r="H60" s="110"/>
    </row>
    <row r="61" spans="1:8" s="19" customFormat="1" ht="16.5" customHeight="1" hidden="1">
      <c r="A61" s="18"/>
      <c r="B61" s="19" t="s">
        <v>52</v>
      </c>
      <c r="C61" s="33">
        <v>241</v>
      </c>
      <c r="D61" s="32"/>
      <c r="E61" s="31"/>
      <c r="F61" s="31"/>
      <c r="H61" s="110"/>
    </row>
    <row r="62" spans="1:8" s="19" customFormat="1" ht="16.5" customHeight="1" hidden="1">
      <c r="A62" s="18"/>
      <c r="B62" s="19" t="s">
        <v>53</v>
      </c>
      <c r="C62" s="33">
        <v>242</v>
      </c>
      <c r="D62" s="32"/>
      <c r="E62" s="31"/>
      <c r="F62" s="31"/>
      <c r="H62" s="110"/>
    </row>
    <row r="63" spans="1:8" s="19" customFormat="1" ht="4.5" customHeight="1" hidden="1">
      <c r="A63" s="18"/>
      <c r="C63" s="33"/>
      <c r="D63" s="32"/>
      <c r="E63" s="31"/>
      <c r="F63" s="31"/>
      <c r="H63" s="110"/>
    </row>
    <row r="64" spans="1:8" s="18" customFormat="1" ht="16.5" customHeight="1">
      <c r="A64" s="18" t="s">
        <v>29</v>
      </c>
      <c r="B64" s="18" t="s">
        <v>60</v>
      </c>
      <c r="C64" s="26">
        <v>250</v>
      </c>
      <c r="D64" s="52"/>
      <c r="E64" s="27">
        <f>SUM(E65:E69)</f>
        <v>121085886479</v>
      </c>
      <c r="F64" s="27">
        <f>SUM(F65:F69)</f>
        <v>119416270577</v>
      </c>
      <c r="H64" s="109"/>
    </row>
    <row r="65" spans="1:8" s="19" customFormat="1" ht="16.5" customHeight="1">
      <c r="A65" s="19" t="s">
        <v>8</v>
      </c>
      <c r="B65" s="19" t="s">
        <v>61</v>
      </c>
      <c r="C65" s="33">
        <v>251</v>
      </c>
      <c r="D65" s="35">
        <v>12</v>
      </c>
      <c r="E65" s="31">
        <v>35538069479</v>
      </c>
      <c r="F65" s="31">
        <v>33868453577</v>
      </c>
      <c r="H65" s="110"/>
    </row>
    <row r="66" spans="1:8" s="19" customFormat="1" ht="16.5" customHeight="1">
      <c r="A66" s="19" t="s">
        <v>10</v>
      </c>
      <c r="B66" s="19" t="s">
        <v>62</v>
      </c>
      <c r="C66" s="33">
        <v>252</v>
      </c>
      <c r="D66" s="35">
        <v>13</v>
      </c>
      <c r="E66" s="31">
        <f>+F66</f>
        <v>7667400000</v>
      </c>
      <c r="F66" s="31">
        <v>7667400000</v>
      </c>
      <c r="H66" s="110"/>
    </row>
    <row r="67" spans="1:8" s="19" customFormat="1" ht="16.5" customHeight="1">
      <c r="A67" s="19" t="s">
        <v>20</v>
      </c>
      <c r="B67" s="19" t="s">
        <v>63</v>
      </c>
      <c r="C67" s="33">
        <v>258</v>
      </c>
      <c r="D67" s="35">
        <v>14</v>
      </c>
      <c r="E67" s="30">
        <f>+F67</f>
        <v>82918167000</v>
      </c>
      <c r="F67" s="30">
        <v>82918167000</v>
      </c>
      <c r="H67" s="110"/>
    </row>
    <row r="68" spans="1:8" s="19" customFormat="1" ht="16.5" customHeight="1">
      <c r="A68" s="19" t="s">
        <v>22</v>
      </c>
      <c r="B68" s="19" t="s">
        <v>64</v>
      </c>
      <c r="C68" s="33">
        <v>259</v>
      </c>
      <c r="D68" s="53"/>
      <c r="E68" s="30">
        <v>-5037750000</v>
      </c>
      <c r="F68" s="30">
        <v>-5037750000</v>
      </c>
      <c r="H68" s="110"/>
    </row>
    <row r="69" spans="3:8" s="19" customFormat="1" ht="6" customHeight="1" hidden="1">
      <c r="C69" s="33"/>
      <c r="D69" s="53"/>
      <c r="E69" s="30"/>
      <c r="F69" s="30"/>
      <c r="H69" s="110"/>
    </row>
    <row r="70" spans="1:8" s="19" customFormat="1" ht="16.5" customHeight="1" hidden="1">
      <c r="A70" s="18" t="s">
        <v>32</v>
      </c>
      <c r="B70" s="18" t="s">
        <v>65</v>
      </c>
      <c r="C70" s="26">
        <v>260</v>
      </c>
      <c r="D70" s="53"/>
      <c r="E70" s="27"/>
      <c r="F70" s="27"/>
      <c r="H70" s="110"/>
    </row>
    <row r="71" spans="1:8" s="19" customFormat="1" ht="5.25" customHeight="1" hidden="1">
      <c r="A71" s="18"/>
      <c r="C71" s="33"/>
      <c r="D71" s="53"/>
      <c r="E71" s="30"/>
      <c r="F71" s="30"/>
      <c r="H71" s="110"/>
    </row>
    <row r="72" spans="1:8" s="18" customFormat="1" ht="16.5" customHeight="1" hidden="1">
      <c r="A72" s="18" t="s">
        <v>66</v>
      </c>
      <c r="B72" s="18" t="s">
        <v>67</v>
      </c>
      <c r="C72" s="26">
        <v>270</v>
      </c>
      <c r="D72" s="52"/>
      <c r="E72" s="28"/>
      <c r="F72" s="28"/>
      <c r="H72" s="109"/>
    </row>
    <row r="73" spans="1:8" s="19" customFormat="1" ht="16.5" customHeight="1" hidden="1">
      <c r="A73" s="19" t="s">
        <v>8</v>
      </c>
      <c r="B73" s="19" t="s">
        <v>68</v>
      </c>
      <c r="C73" s="33">
        <v>271</v>
      </c>
      <c r="D73" s="35" t="s">
        <v>37</v>
      </c>
      <c r="E73" s="31"/>
      <c r="F73" s="31"/>
      <c r="H73" s="110"/>
    </row>
    <row r="74" spans="1:8" s="19" customFormat="1" ht="16.5" customHeight="1" hidden="1">
      <c r="A74" s="19" t="s">
        <v>10</v>
      </c>
      <c r="B74" s="19" t="s">
        <v>69</v>
      </c>
      <c r="C74" s="33">
        <v>272</v>
      </c>
      <c r="D74" s="35"/>
      <c r="E74" s="31"/>
      <c r="F74" s="31"/>
      <c r="H74" s="110"/>
    </row>
    <row r="75" spans="1:8" s="19" customFormat="1" ht="16.5" customHeight="1" hidden="1">
      <c r="A75" s="19" t="s">
        <v>20</v>
      </c>
      <c r="B75" s="19" t="s">
        <v>67</v>
      </c>
      <c r="C75" s="33">
        <v>268</v>
      </c>
      <c r="D75" s="35"/>
      <c r="E75" s="31"/>
      <c r="F75" s="54"/>
      <c r="H75" s="110"/>
    </row>
    <row r="76" spans="1:8" s="19" customFormat="1" ht="3.75" customHeight="1">
      <c r="A76" s="18"/>
      <c r="C76" s="33"/>
      <c r="D76" s="32"/>
      <c r="E76" s="31"/>
      <c r="F76" s="31"/>
      <c r="H76" s="110"/>
    </row>
    <row r="77" spans="1:8" s="19" customFormat="1" ht="21.75" customHeight="1" thickBot="1">
      <c r="A77" s="290" t="s">
        <v>235</v>
      </c>
      <c r="B77" s="290"/>
      <c r="C77" s="55">
        <v>280</v>
      </c>
      <c r="D77" s="192"/>
      <c r="E77" s="57">
        <f>E13+E40</f>
        <v>407569646669</v>
      </c>
      <c r="F77" s="57">
        <f>+F40+F13</f>
        <v>404984854519</v>
      </c>
      <c r="H77" s="110"/>
    </row>
    <row r="78" spans="1:8" s="19" customFormat="1" ht="3.75" customHeight="1" thickTop="1">
      <c r="A78" s="18"/>
      <c r="B78" s="33"/>
      <c r="C78" s="33"/>
      <c r="D78" s="33"/>
      <c r="E78" s="21"/>
      <c r="F78" s="33"/>
      <c r="H78" s="110"/>
    </row>
    <row r="79" spans="1:8" s="19" customFormat="1" ht="15" hidden="1">
      <c r="A79" s="18"/>
      <c r="B79" s="33"/>
      <c r="C79" s="33"/>
      <c r="D79" s="33"/>
      <c r="E79" s="21"/>
      <c r="F79" s="33"/>
      <c r="H79" s="110"/>
    </row>
    <row r="80" spans="1:8" s="19" customFormat="1" ht="15" hidden="1">
      <c r="A80" s="18"/>
      <c r="B80" s="33"/>
      <c r="C80" s="33"/>
      <c r="D80" s="33"/>
      <c r="E80" s="21"/>
      <c r="F80" s="33"/>
      <c r="H80" s="110"/>
    </row>
    <row r="81" spans="1:8" s="19" customFormat="1" ht="15" hidden="1">
      <c r="A81" s="18"/>
      <c r="B81" s="33"/>
      <c r="C81" s="33"/>
      <c r="D81" s="33"/>
      <c r="E81" s="21"/>
      <c r="F81" s="33"/>
      <c r="H81" s="110"/>
    </row>
    <row r="82" spans="1:8" s="19" customFormat="1" ht="15" hidden="1">
      <c r="A82" s="18"/>
      <c r="B82" s="33"/>
      <c r="C82" s="33"/>
      <c r="D82" s="33"/>
      <c r="E82" s="21"/>
      <c r="F82" s="33"/>
      <c r="H82" s="110"/>
    </row>
    <row r="83" spans="1:8" s="19" customFormat="1" ht="15" hidden="1">
      <c r="A83" s="18"/>
      <c r="B83" s="33"/>
      <c r="C83" s="33"/>
      <c r="D83" s="33"/>
      <c r="E83" s="21"/>
      <c r="F83" s="33"/>
      <c r="H83" s="110"/>
    </row>
    <row r="84" spans="1:8" s="19" customFormat="1" ht="15">
      <c r="A84" s="1" t="str">
        <f>+A1</f>
        <v>CÔNG TY CỔ PHẦN APECI</v>
      </c>
      <c r="C84" s="29"/>
      <c r="D84" s="20"/>
      <c r="E84" s="58"/>
      <c r="F84" s="4" t="str">
        <f>+F1</f>
        <v>BÁO CÁO TÀI CHÍNH</v>
      </c>
      <c r="H84" s="110"/>
    </row>
    <row r="85" spans="1:8" s="5" customFormat="1" ht="12.75">
      <c r="A85" s="5" t="str">
        <f>+A2</f>
        <v>Địa chỉ: Tầng 6, Tòa nhà APEC, 14 Lê Đại Hành, Hai Bà Trưng, Hà Nội</v>
      </c>
      <c r="C85" s="3"/>
      <c r="D85" s="6"/>
      <c r="E85" s="7"/>
      <c r="F85" s="7" t="str">
        <f>+F2</f>
        <v>Quý II năm 2012</v>
      </c>
      <c r="H85" s="260"/>
    </row>
    <row r="86" spans="1:8" s="5" customFormat="1" ht="15" customHeight="1">
      <c r="A86" s="5" t="str">
        <f>+A3</f>
        <v>Tel: 043.577.1983                                                                        Fax: 043.577.1985</v>
      </c>
      <c r="C86" s="3"/>
      <c r="D86" s="6"/>
      <c r="E86" s="302"/>
      <c r="F86" s="302"/>
      <c r="H86" s="260"/>
    </row>
    <row r="87" spans="1:8" s="19" customFormat="1" ht="6" customHeight="1">
      <c r="A87" s="24"/>
      <c r="B87" s="59"/>
      <c r="C87" s="60"/>
      <c r="D87" s="60"/>
      <c r="E87" s="61"/>
      <c r="F87" s="59"/>
      <c r="H87" s="110"/>
    </row>
    <row r="88" spans="1:8" s="19" customFormat="1" ht="19.5" customHeight="1">
      <c r="A88" s="18"/>
      <c r="B88" s="33"/>
      <c r="C88" s="33"/>
      <c r="D88" s="33"/>
      <c r="E88" s="292" t="str">
        <f>+E5</f>
        <v>Mẫu số B 01 - DN</v>
      </c>
      <c r="F88" s="292"/>
      <c r="H88" s="110"/>
    </row>
    <row r="89" spans="1:8" s="19" customFormat="1" ht="18.75" customHeight="1">
      <c r="A89" s="18"/>
      <c r="B89" s="293" t="str">
        <f>+B6</f>
        <v>BẢNG CÂN ĐỐI KẾ TOÁN</v>
      </c>
      <c r="C89" s="293"/>
      <c r="D89" s="293"/>
      <c r="E89" s="293"/>
      <c r="F89" s="293"/>
      <c r="H89" s="110"/>
    </row>
    <row r="90" spans="1:8" s="19" customFormat="1" ht="15">
      <c r="A90" s="18"/>
      <c r="B90" s="294" t="str">
        <f>B7</f>
        <v>Tại ngày 30 tháng 06 năm 2012</v>
      </c>
      <c r="C90" s="294"/>
      <c r="D90" s="294"/>
      <c r="E90" s="294"/>
      <c r="F90" s="294"/>
      <c r="H90" s="110"/>
    </row>
    <row r="91" spans="1:8" s="19" customFormat="1" ht="15">
      <c r="A91" s="18"/>
      <c r="B91" s="291" t="s">
        <v>70</v>
      </c>
      <c r="C91" s="291"/>
      <c r="D91" s="291"/>
      <c r="E91" s="291"/>
      <c r="F91" s="291"/>
      <c r="H91" s="110"/>
    </row>
    <row r="92" spans="1:8" s="19" customFormat="1" ht="15">
      <c r="A92" s="18"/>
      <c r="C92" s="20"/>
      <c r="D92" s="20"/>
      <c r="E92" s="21"/>
      <c r="F92" s="22" t="s">
        <v>0</v>
      </c>
      <c r="H92" s="110"/>
    </row>
    <row r="93" spans="1:8" s="19" customFormat="1" ht="15" customHeight="1">
      <c r="A93" s="18"/>
      <c r="B93" s="297" t="s">
        <v>71</v>
      </c>
      <c r="C93" s="297" t="s">
        <v>2</v>
      </c>
      <c r="D93" s="299" t="s">
        <v>3</v>
      </c>
      <c r="E93" s="304" t="str">
        <f>E10</f>
        <v>30/06/2012</v>
      </c>
      <c r="F93" s="306" t="str">
        <f>F10</f>
        <v>31/03/2012</v>
      </c>
      <c r="H93" s="110"/>
    </row>
    <row r="94" spans="1:8" s="19" customFormat="1" ht="19.5" customHeight="1">
      <c r="A94" s="24"/>
      <c r="B94" s="298"/>
      <c r="C94" s="298"/>
      <c r="D94" s="300"/>
      <c r="E94" s="305"/>
      <c r="F94" s="307"/>
      <c r="H94" s="110"/>
    </row>
    <row r="95" spans="1:8" s="19" customFormat="1" ht="4.5" customHeight="1">
      <c r="A95" s="18"/>
      <c r="C95" s="20"/>
      <c r="D95" s="33"/>
      <c r="E95" s="21"/>
      <c r="H95" s="110"/>
    </row>
    <row r="96" spans="1:8" s="19" customFormat="1" ht="16.5" customHeight="1">
      <c r="A96" s="18" t="s">
        <v>4</v>
      </c>
      <c r="B96" s="18" t="s">
        <v>236</v>
      </c>
      <c r="C96" s="26">
        <v>300</v>
      </c>
      <c r="D96" s="37"/>
      <c r="E96" s="27">
        <f>+E98+E112</f>
        <v>152339410727</v>
      </c>
      <c r="F96" s="27">
        <f>+F98+F112</f>
        <v>152026962374</v>
      </c>
      <c r="H96" s="110"/>
    </row>
    <row r="97" spans="1:8" s="19" customFormat="1" ht="7.5" customHeight="1">
      <c r="A97" s="18"/>
      <c r="B97" s="18"/>
      <c r="C97" s="26"/>
      <c r="D97" s="37"/>
      <c r="E97" s="30"/>
      <c r="F97" s="30"/>
      <c r="H97" s="110"/>
    </row>
    <row r="98" spans="1:8" s="19" customFormat="1" ht="16.5" customHeight="1">
      <c r="A98" s="18" t="s">
        <v>6</v>
      </c>
      <c r="B98" s="18" t="s">
        <v>72</v>
      </c>
      <c r="C98" s="26">
        <v>310</v>
      </c>
      <c r="D98" s="32"/>
      <c r="E98" s="27">
        <f>SUM(E100:E110)</f>
        <v>144212715143</v>
      </c>
      <c r="F98" s="27">
        <f>SUM(F100:F110)</f>
        <v>143900266790</v>
      </c>
      <c r="G98" s="21"/>
      <c r="H98" s="110"/>
    </row>
    <row r="99" spans="1:8" s="19" customFormat="1" ht="4.5" customHeight="1">
      <c r="A99" s="18"/>
      <c r="B99" s="18"/>
      <c r="C99" s="26"/>
      <c r="D99" s="37"/>
      <c r="E99" s="27"/>
      <c r="F99" s="27"/>
      <c r="H99" s="110"/>
    </row>
    <row r="100" spans="1:8" s="19" customFormat="1" ht="15.75" customHeight="1">
      <c r="A100" s="19" t="s">
        <v>8</v>
      </c>
      <c r="B100" s="19" t="s">
        <v>73</v>
      </c>
      <c r="C100" s="33">
        <v>311</v>
      </c>
      <c r="D100" s="37"/>
      <c r="E100" s="31"/>
      <c r="F100" s="30">
        <v>684400000</v>
      </c>
      <c r="H100" s="110"/>
    </row>
    <row r="101" spans="1:8" s="19" customFormat="1" ht="15.75" customHeight="1">
      <c r="A101" s="19" t="s">
        <v>10</v>
      </c>
      <c r="B101" s="19" t="s">
        <v>74</v>
      </c>
      <c r="C101" s="33">
        <v>312</v>
      </c>
      <c r="D101" s="37"/>
      <c r="E101" s="31">
        <v>52006856378</v>
      </c>
      <c r="F101" s="31">
        <v>51967473878</v>
      </c>
      <c r="G101" s="21"/>
      <c r="H101" s="110"/>
    </row>
    <row r="102" spans="1:8" s="19" customFormat="1" ht="15.75" customHeight="1">
      <c r="A102" s="19" t="s">
        <v>20</v>
      </c>
      <c r="B102" s="19" t="s">
        <v>75</v>
      </c>
      <c r="C102" s="33">
        <v>313</v>
      </c>
      <c r="D102" s="37"/>
      <c r="E102" s="285">
        <f>1585158639+553599889+50</f>
        <v>2138758578</v>
      </c>
      <c r="F102" s="31">
        <v>2525629205</v>
      </c>
      <c r="H102" s="110"/>
    </row>
    <row r="103" spans="1:8" s="19" customFormat="1" ht="15.75" customHeight="1">
      <c r="A103" s="19" t="s">
        <v>22</v>
      </c>
      <c r="B103" s="19" t="s">
        <v>76</v>
      </c>
      <c r="C103" s="33">
        <v>314</v>
      </c>
      <c r="D103" s="37">
        <v>15</v>
      </c>
      <c r="E103" s="31">
        <v>259145305</v>
      </c>
      <c r="F103" s="31">
        <v>174080153</v>
      </c>
      <c r="H103" s="110"/>
    </row>
    <row r="104" spans="1:8" s="19" customFormat="1" ht="15.75" customHeight="1">
      <c r="A104" s="19" t="s">
        <v>25</v>
      </c>
      <c r="B104" s="19" t="s">
        <v>77</v>
      </c>
      <c r="C104" s="33">
        <v>315</v>
      </c>
      <c r="D104" s="37"/>
      <c r="E104" s="31"/>
      <c r="F104" s="31"/>
      <c r="H104" s="110"/>
    </row>
    <row r="105" spans="1:8" s="19" customFormat="1" ht="15.75" customHeight="1" hidden="1">
      <c r="A105" s="19" t="s">
        <v>27</v>
      </c>
      <c r="B105" s="19" t="s">
        <v>78</v>
      </c>
      <c r="C105" s="33">
        <v>316</v>
      </c>
      <c r="D105" s="37"/>
      <c r="E105" s="31"/>
      <c r="F105" s="31"/>
      <c r="H105" s="110"/>
    </row>
    <row r="106" spans="1:8" s="19" customFormat="1" ht="15.75" customHeight="1" hidden="1">
      <c r="A106" s="19" t="s">
        <v>79</v>
      </c>
      <c r="B106" s="19" t="s">
        <v>80</v>
      </c>
      <c r="C106" s="33">
        <v>317</v>
      </c>
      <c r="D106" s="37"/>
      <c r="E106" s="31"/>
      <c r="F106" s="31"/>
      <c r="H106" s="110"/>
    </row>
    <row r="107" spans="1:8" s="19" customFormat="1" ht="16.5" customHeight="1" hidden="1">
      <c r="A107" s="19" t="s">
        <v>81</v>
      </c>
      <c r="B107" s="19" t="s">
        <v>82</v>
      </c>
      <c r="C107" s="33">
        <v>318</v>
      </c>
      <c r="D107" s="37"/>
      <c r="E107" s="31"/>
      <c r="F107" s="31"/>
      <c r="H107" s="110"/>
    </row>
    <row r="108" spans="1:8" s="19" customFormat="1" ht="15.75" customHeight="1">
      <c r="A108" s="19" t="s">
        <v>83</v>
      </c>
      <c r="B108" s="19" t="s">
        <v>84</v>
      </c>
      <c r="C108" s="33">
        <v>319</v>
      </c>
      <c r="D108" s="37"/>
      <c r="E108" s="264">
        <v>89525606762</v>
      </c>
      <c r="F108" s="31">
        <f>96110883795-F114</f>
        <v>87984188211</v>
      </c>
      <c r="H108" s="110"/>
    </row>
    <row r="109" spans="1:8" s="19" customFormat="1" ht="16.5" customHeight="1" hidden="1">
      <c r="A109" s="19" t="s">
        <v>85</v>
      </c>
      <c r="B109" s="19" t="s">
        <v>86</v>
      </c>
      <c r="C109" s="33">
        <v>320</v>
      </c>
      <c r="D109" s="37"/>
      <c r="E109" s="30"/>
      <c r="F109" s="30"/>
      <c r="H109" s="110"/>
    </row>
    <row r="110" spans="1:8" s="19" customFormat="1" ht="16.5" customHeight="1">
      <c r="A110" s="19">
        <v>11</v>
      </c>
      <c r="B110" s="19" t="s">
        <v>108</v>
      </c>
      <c r="C110" s="33">
        <v>323</v>
      </c>
      <c r="D110" s="37"/>
      <c r="E110" s="30">
        <v>282348120</v>
      </c>
      <c r="F110" s="30">
        <v>564495343</v>
      </c>
      <c r="H110" s="110"/>
    </row>
    <row r="111" spans="1:8" s="19" customFormat="1" ht="3.75" customHeight="1">
      <c r="A111" s="18"/>
      <c r="C111" s="33"/>
      <c r="D111" s="37"/>
      <c r="E111" s="30"/>
      <c r="F111" s="30"/>
      <c r="H111" s="110"/>
    </row>
    <row r="112" spans="1:8" s="19" customFormat="1" ht="16.5" customHeight="1">
      <c r="A112" s="18" t="s">
        <v>12</v>
      </c>
      <c r="B112" s="18" t="s">
        <v>87</v>
      </c>
      <c r="C112" s="26">
        <v>330</v>
      </c>
      <c r="D112" s="32"/>
      <c r="E112" s="27">
        <f>E114</f>
        <v>8126695584</v>
      </c>
      <c r="F112" s="27">
        <f>F114</f>
        <v>8126695584</v>
      </c>
      <c r="H112" s="110"/>
    </row>
    <row r="113" spans="1:8" s="19" customFormat="1" ht="2.25" customHeight="1">
      <c r="A113" s="18"/>
      <c r="B113" s="18"/>
      <c r="C113" s="26"/>
      <c r="D113" s="32"/>
      <c r="E113" s="27"/>
      <c r="F113" s="27"/>
      <c r="H113" s="110"/>
    </row>
    <row r="114" spans="1:8" s="19" customFormat="1" ht="16.5" customHeight="1">
      <c r="A114" s="19" t="s">
        <v>8</v>
      </c>
      <c r="B114" s="19" t="s">
        <v>393</v>
      </c>
      <c r="C114" s="33">
        <v>331</v>
      </c>
      <c r="E114" s="31">
        <f>8126695584</f>
        <v>8126695584</v>
      </c>
      <c r="F114" s="62">
        <v>8126695584</v>
      </c>
      <c r="H114" s="110"/>
    </row>
    <row r="115" spans="1:8" s="19" customFormat="1" ht="16.5" customHeight="1" hidden="1">
      <c r="A115" s="19" t="s">
        <v>10</v>
      </c>
      <c r="B115" s="19" t="s">
        <v>88</v>
      </c>
      <c r="C115" s="33">
        <v>332</v>
      </c>
      <c r="D115" s="33"/>
      <c r="E115" s="31"/>
      <c r="F115" s="62"/>
      <c r="H115" s="110"/>
    </row>
    <row r="116" spans="1:8" s="19" customFormat="1" ht="16.5" customHeight="1" hidden="1">
      <c r="A116" s="19" t="s">
        <v>20</v>
      </c>
      <c r="B116" s="19" t="s">
        <v>392</v>
      </c>
      <c r="C116" s="33">
        <v>333</v>
      </c>
      <c r="D116" s="37" t="s">
        <v>89</v>
      </c>
      <c r="E116" s="31"/>
      <c r="F116" s="30"/>
      <c r="H116" s="110"/>
    </row>
    <row r="117" spans="1:8" s="19" customFormat="1" ht="16.5" customHeight="1" hidden="1">
      <c r="A117" s="19" t="s">
        <v>22</v>
      </c>
      <c r="B117" s="42" t="s">
        <v>90</v>
      </c>
      <c r="C117" s="33">
        <v>334</v>
      </c>
      <c r="D117" s="37" t="s">
        <v>59</v>
      </c>
      <c r="E117" s="31"/>
      <c r="F117" s="30"/>
      <c r="H117" s="110"/>
    </row>
    <row r="118" spans="1:8" s="19" customFormat="1" ht="16.5" customHeight="1" hidden="1">
      <c r="A118" s="19" t="s">
        <v>25</v>
      </c>
      <c r="B118" s="19" t="s">
        <v>91</v>
      </c>
      <c r="C118" s="33">
        <v>335</v>
      </c>
      <c r="D118" s="37"/>
      <c r="E118" s="31"/>
      <c r="F118" s="30"/>
      <c r="H118" s="110"/>
    </row>
    <row r="119" spans="1:8" s="19" customFormat="1" ht="16.5" customHeight="1" hidden="1">
      <c r="A119" s="19" t="s">
        <v>27</v>
      </c>
      <c r="B119" s="19" t="s">
        <v>92</v>
      </c>
      <c r="C119" s="33">
        <v>336</v>
      </c>
      <c r="D119" s="37"/>
      <c r="E119" s="31"/>
      <c r="F119" s="30"/>
      <c r="H119" s="110"/>
    </row>
    <row r="120" spans="1:8" s="19" customFormat="1" ht="16.5" customHeight="1" hidden="1">
      <c r="A120" s="19" t="s">
        <v>79</v>
      </c>
      <c r="B120" s="19" t="s">
        <v>93</v>
      </c>
      <c r="C120" s="33">
        <v>337</v>
      </c>
      <c r="D120" s="37"/>
      <c r="E120" s="31"/>
      <c r="F120" s="30"/>
      <c r="H120" s="110"/>
    </row>
    <row r="121" spans="1:8" s="19" customFormat="1" ht="3" customHeight="1">
      <c r="A121" s="18"/>
      <c r="B121" s="18"/>
      <c r="C121" s="26"/>
      <c r="D121" s="37"/>
      <c r="E121" s="30"/>
      <c r="F121" s="30"/>
      <c r="H121" s="110"/>
    </row>
    <row r="122" spans="1:8" s="19" customFormat="1" ht="16.5" customHeight="1">
      <c r="A122" s="18" t="s">
        <v>38</v>
      </c>
      <c r="B122" s="18" t="s">
        <v>237</v>
      </c>
      <c r="C122" s="26">
        <v>400</v>
      </c>
      <c r="D122" s="32"/>
      <c r="E122" s="27">
        <f>+E124</f>
        <v>255230235942</v>
      </c>
      <c r="F122" s="27">
        <f>+F124</f>
        <v>252957892145</v>
      </c>
      <c r="G122" s="21"/>
      <c r="H122" s="110"/>
    </row>
    <row r="123" spans="1:8" s="19" customFormat="1" ht="3.75" customHeight="1">
      <c r="A123" s="18"/>
      <c r="B123" s="18"/>
      <c r="C123" s="26"/>
      <c r="D123" s="37"/>
      <c r="E123" s="30"/>
      <c r="F123" s="30"/>
      <c r="H123" s="110"/>
    </row>
    <row r="124" spans="1:8" s="19" customFormat="1" ht="16.5" customHeight="1">
      <c r="A124" s="18" t="s">
        <v>6</v>
      </c>
      <c r="B124" s="18" t="s">
        <v>94</v>
      </c>
      <c r="C124" s="26">
        <v>410</v>
      </c>
      <c r="D124" s="32">
        <v>16</v>
      </c>
      <c r="E124" s="27">
        <f>+SUM(E126:E136)</f>
        <v>255230235942</v>
      </c>
      <c r="F124" s="27">
        <f>+SUM(F126:F136)</f>
        <v>252957892145</v>
      </c>
      <c r="H124" s="110"/>
    </row>
    <row r="125" spans="1:8" s="19" customFormat="1" ht="2.25" customHeight="1">
      <c r="A125" s="18"/>
      <c r="B125" s="18"/>
      <c r="C125" s="26"/>
      <c r="D125" s="37"/>
      <c r="E125" s="27"/>
      <c r="F125" s="27"/>
      <c r="H125" s="110"/>
    </row>
    <row r="126" spans="1:8" s="19" customFormat="1" ht="16.5" customHeight="1">
      <c r="A126" s="19" t="s">
        <v>8</v>
      </c>
      <c r="B126" s="42" t="s">
        <v>95</v>
      </c>
      <c r="C126" s="33">
        <v>411</v>
      </c>
      <c r="D126" s="33"/>
      <c r="E126" s="31">
        <f>+F126</f>
        <v>264000000000</v>
      </c>
      <c r="F126" s="62">
        <v>264000000000</v>
      </c>
      <c r="H126" s="110"/>
    </row>
    <row r="127" spans="1:8" s="19" customFormat="1" ht="16.5" customHeight="1">
      <c r="A127" s="19" t="s">
        <v>10</v>
      </c>
      <c r="B127" s="19" t="s">
        <v>96</v>
      </c>
      <c r="C127" s="33">
        <v>412</v>
      </c>
      <c r="E127" s="31">
        <f>+F127</f>
        <v>48496600000</v>
      </c>
      <c r="F127" s="62">
        <v>48496600000</v>
      </c>
      <c r="H127" s="110"/>
    </row>
    <row r="128" spans="1:8" s="19" customFormat="1" ht="16.5" customHeight="1" hidden="1">
      <c r="A128" s="19" t="s">
        <v>20</v>
      </c>
      <c r="B128" s="19" t="s">
        <v>97</v>
      </c>
      <c r="C128" s="33">
        <v>413</v>
      </c>
      <c r="E128" s="31"/>
      <c r="F128" s="62"/>
      <c r="H128" s="110"/>
    </row>
    <row r="129" spans="1:8" s="19" customFormat="1" ht="16.5" customHeight="1" hidden="1">
      <c r="A129" s="19" t="s">
        <v>22</v>
      </c>
      <c r="B129" s="19" t="s">
        <v>98</v>
      </c>
      <c r="C129" s="33">
        <v>414</v>
      </c>
      <c r="E129" s="31"/>
      <c r="F129" s="62"/>
      <c r="H129" s="110"/>
    </row>
    <row r="130" spans="1:8" s="19" customFormat="1" ht="16.5" customHeight="1" hidden="1">
      <c r="A130" s="19" t="s">
        <v>25</v>
      </c>
      <c r="B130" s="19" t="s">
        <v>99</v>
      </c>
      <c r="C130" s="33">
        <v>415</v>
      </c>
      <c r="E130" s="31"/>
      <c r="F130" s="62"/>
      <c r="H130" s="110"/>
    </row>
    <row r="131" spans="1:8" s="19" customFormat="1" ht="16.5" customHeight="1" hidden="1">
      <c r="A131" s="19" t="s">
        <v>27</v>
      </c>
      <c r="B131" s="19" t="s">
        <v>100</v>
      </c>
      <c r="C131" s="33">
        <v>416</v>
      </c>
      <c r="D131" s="37"/>
      <c r="E131" s="31"/>
      <c r="F131" s="62"/>
      <c r="H131" s="110"/>
    </row>
    <row r="132" spans="1:8" s="19" customFormat="1" ht="16.5" customHeight="1">
      <c r="A132" s="19" t="s">
        <v>79</v>
      </c>
      <c r="B132" s="42" t="s">
        <v>101</v>
      </c>
      <c r="C132" s="33">
        <v>417</v>
      </c>
      <c r="D132" s="37"/>
      <c r="E132" s="31">
        <f>+F132</f>
        <v>1268874614</v>
      </c>
      <c r="F132" s="62">
        <v>1268874614</v>
      </c>
      <c r="H132" s="110"/>
    </row>
    <row r="133" spans="1:8" s="19" customFormat="1" ht="16.5" customHeight="1">
      <c r="A133" s="19" t="s">
        <v>81</v>
      </c>
      <c r="B133" s="42" t="s">
        <v>102</v>
      </c>
      <c r="C133" s="33">
        <v>418</v>
      </c>
      <c r="D133" s="37"/>
      <c r="E133" s="31">
        <f>+F133</f>
        <v>24751612</v>
      </c>
      <c r="F133" s="62">
        <v>24751612</v>
      </c>
      <c r="H133" s="110"/>
    </row>
    <row r="134" spans="1:8" s="19" customFormat="1" ht="16.5" customHeight="1" hidden="1">
      <c r="A134" s="19" t="s">
        <v>83</v>
      </c>
      <c r="B134" s="19" t="s">
        <v>103</v>
      </c>
      <c r="C134" s="33">
        <v>419</v>
      </c>
      <c r="D134" s="37"/>
      <c r="E134" s="31"/>
      <c r="F134" s="62"/>
      <c r="H134" s="110"/>
    </row>
    <row r="135" spans="1:8" s="19" customFormat="1" ht="16.5" customHeight="1">
      <c r="A135" s="19" t="s">
        <v>85</v>
      </c>
      <c r="B135" s="42" t="s">
        <v>104</v>
      </c>
      <c r="C135" s="33">
        <v>420</v>
      </c>
      <c r="D135" s="37"/>
      <c r="E135" s="31">
        <f>PLI!E41</f>
        <v>-58559990284</v>
      </c>
      <c r="F135" s="62">
        <v>-60832334081</v>
      </c>
      <c r="H135" s="110"/>
    </row>
    <row r="136" spans="1:8" s="19" customFormat="1" ht="16.5" customHeight="1" hidden="1">
      <c r="A136" s="19" t="s">
        <v>105</v>
      </c>
      <c r="B136" s="42" t="s">
        <v>106</v>
      </c>
      <c r="C136" s="33">
        <v>421</v>
      </c>
      <c r="D136" s="37"/>
      <c r="E136" s="31"/>
      <c r="F136" s="30"/>
      <c r="H136" s="110"/>
    </row>
    <row r="137" spans="1:8" s="19" customFormat="1" ht="3" customHeight="1">
      <c r="A137" s="18"/>
      <c r="B137" s="42"/>
      <c r="C137" s="33"/>
      <c r="D137" s="37"/>
      <c r="E137" s="30"/>
      <c r="F137" s="62"/>
      <c r="H137" s="110"/>
    </row>
    <row r="138" spans="1:8" s="18" customFormat="1" ht="16.5" customHeight="1" hidden="1">
      <c r="A138" s="18" t="s">
        <v>12</v>
      </c>
      <c r="B138" s="18" t="s">
        <v>107</v>
      </c>
      <c r="C138" s="26">
        <v>430</v>
      </c>
      <c r="D138" s="32"/>
      <c r="E138" s="27"/>
      <c r="F138" s="27"/>
      <c r="H138" s="109"/>
    </row>
    <row r="139" spans="3:8" s="18" customFormat="1" ht="7.5" customHeight="1" hidden="1">
      <c r="C139" s="26"/>
      <c r="D139" s="32"/>
      <c r="E139" s="27"/>
      <c r="F139" s="27"/>
      <c r="H139" s="109"/>
    </row>
    <row r="140" spans="1:8" s="19" customFormat="1" ht="16.5" customHeight="1" hidden="1">
      <c r="A140" s="19">
        <v>1</v>
      </c>
      <c r="B140" s="19" t="s">
        <v>109</v>
      </c>
      <c r="C140" s="33">
        <v>432</v>
      </c>
      <c r="D140" s="37" t="s">
        <v>110</v>
      </c>
      <c r="E140" s="31"/>
      <c r="F140" s="30"/>
      <c r="H140" s="110"/>
    </row>
    <row r="141" spans="1:8" s="19" customFormat="1" ht="16.5" customHeight="1" hidden="1">
      <c r="A141" s="19">
        <v>2</v>
      </c>
      <c r="B141" s="19" t="s">
        <v>111</v>
      </c>
      <c r="C141" s="33">
        <v>433</v>
      </c>
      <c r="D141" s="37"/>
      <c r="E141" s="31"/>
      <c r="F141" s="30"/>
      <c r="H141" s="110"/>
    </row>
    <row r="142" spans="1:8" s="19" customFormat="1" ht="3" customHeight="1" hidden="1">
      <c r="A142" s="18"/>
      <c r="C142" s="33"/>
      <c r="D142" s="37"/>
      <c r="E142" s="30"/>
      <c r="F142" s="30"/>
      <c r="H142" s="110"/>
    </row>
    <row r="143" spans="1:8" s="19" customFormat="1" ht="21" customHeight="1" thickBot="1">
      <c r="A143" s="290" t="s">
        <v>238</v>
      </c>
      <c r="B143" s="290"/>
      <c r="C143" s="55">
        <v>540</v>
      </c>
      <c r="D143" s="193"/>
      <c r="E143" s="63">
        <f>E96+E122</f>
        <v>407569646669</v>
      </c>
      <c r="F143" s="63">
        <f>+F96+F122</f>
        <v>404984854519</v>
      </c>
      <c r="G143" s="21">
        <f>+E77-E143</f>
        <v>0</v>
      </c>
      <c r="H143" s="110">
        <f>+F77-F143</f>
        <v>0</v>
      </c>
    </row>
    <row r="144" spans="1:8" s="39" customFormat="1" ht="7.5" customHeight="1" thickTop="1">
      <c r="A144" s="64"/>
      <c r="B144" s="65"/>
      <c r="C144" s="66"/>
      <c r="D144" s="67"/>
      <c r="E144" s="69"/>
      <c r="F144" s="69"/>
      <c r="H144" s="261"/>
    </row>
    <row r="145" spans="1:8" s="19" customFormat="1" ht="18.75" customHeight="1">
      <c r="A145" s="287"/>
      <c r="B145" s="287"/>
      <c r="C145" s="287"/>
      <c r="D145" s="303" t="s">
        <v>402</v>
      </c>
      <c r="E145" s="303"/>
      <c r="F145" s="303"/>
      <c r="H145" s="110"/>
    </row>
    <row r="146" spans="1:8" s="19" customFormat="1" ht="18.75" customHeight="1">
      <c r="A146" s="26"/>
      <c r="B146" s="26"/>
      <c r="C146" s="26"/>
      <c r="D146" s="289" t="s">
        <v>229</v>
      </c>
      <c r="E146" s="289"/>
      <c r="F146" s="289"/>
      <c r="H146" s="110"/>
    </row>
    <row r="147" spans="1:8" s="19" customFormat="1" ht="16.5" customHeight="1">
      <c r="A147" s="71"/>
      <c r="B147" s="72" t="s">
        <v>233</v>
      </c>
      <c r="C147" s="72"/>
      <c r="D147" s="288" t="s">
        <v>234</v>
      </c>
      <c r="E147" s="288"/>
      <c r="F147" s="288"/>
      <c r="H147" s="110"/>
    </row>
    <row r="148" spans="1:8" s="19" customFormat="1" ht="15.75" customHeight="1">
      <c r="A148" s="18"/>
      <c r="B148" s="74"/>
      <c r="C148" s="74"/>
      <c r="D148" s="18"/>
      <c r="E148" s="75"/>
      <c r="H148" s="110"/>
    </row>
    <row r="149" spans="1:8" s="19" customFormat="1" ht="15" customHeight="1">
      <c r="A149" s="18"/>
      <c r="B149" s="74"/>
      <c r="C149" s="74"/>
      <c r="D149" s="18"/>
      <c r="E149" s="75"/>
      <c r="H149" s="110"/>
    </row>
    <row r="150" spans="1:8" s="19" customFormat="1" ht="17.25" customHeight="1">
      <c r="A150" s="18"/>
      <c r="B150" s="74"/>
      <c r="C150" s="74"/>
      <c r="D150" s="18"/>
      <c r="E150" s="75"/>
      <c r="H150" s="110"/>
    </row>
    <row r="151" spans="1:8" s="19" customFormat="1" ht="15">
      <c r="A151" s="18"/>
      <c r="C151" s="20"/>
      <c r="D151" s="20"/>
      <c r="E151" s="21"/>
      <c r="H151" s="110"/>
    </row>
    <row r="152" spans="2:8" s="18" customFormat="1" ht="18" customHeight="1">
      <c r="B152" s="26" t="s">
        <v>403</v>
      </c>
      <c r="D152" s="287" t="s">
        <v>366</v>
      </c>
      <c r="E152" s="287"/>
      <c r="F152" s="287"/>
      <c r="H152" s="109"/>
    </row>
    <row r="153" spans="1:8" s="19" customFormat="1" ht="15">
      <c r="A153" s="18"/>
      <c r="C153" s="20"/>
      <c r="D153" s="20"/>
      <c r="E153" s="21"/>
      <c r="H153" s="110"/>
    </row>
    <row r="154" spans="1:8" s="19" customFormat="1" ht="15">
      <c r="A154" s="18"/>
      <c r="C154" s="20"/>
      <c r="D154" s="20"/>
      <c r="E154" s="21"/>
      <c r="H154" s="110"/>
    </row>
    <row r="155" spans="1:8" s="19" customFormat="1" ht="15">
      <c r="A155" s="18"/>
      <c r="C155" s="20"/>
      <c r="D155" s="20"/>
      <c r="E155" s="21"/>
      <c r="H155" s="110"/>
    </row>
    <row r="156" spans="1:8" s="19" customFormat="1" ht="15">
      <c r="A156" s="18"/>
      <c r="C156" s="20"/>
      <c r="D156" s="20"/>
      <c r="E156" s="21"/>
      <c r="H156" s="110"/>
    </row>
    <row r="157" spans="1:8" s="19" customFormat="1" ht="15">
      <c r="A157" s="18"/>
      <c r="C157" s="20"/>
      <c r="D157" s="20"/>
      <c r="E157" s="21"/>
      <c r="H157" s="110"/>
    </row>
    <row r="158" spans="1:8" s="19" customFormat="1" ht="15">
      <c r="A158" s="18"/>
      <c r="C158" s="20"/>
      <c r="D158" s="20"/>
      <c r="E158" s="21"/>
      <c r="H158" s="110"/>
    </row>
    <row r="159" spans="1:8" s="19" customFormat="1" ht="15">
      <c r="A159" s="18"/>
      <c r="C159" s="20"/>
      <c r="D159" s="20"/>
      <c r="E159" s="21"/>
      <c r="H159" s="110"/>
    </row>
    <row r="160" spans="1:8" s="19" customFormat="1" ht="15">
      <c r="A160" s="18"/>
      <c r="C160" s="20"/>
      <c r="D160" s="20"/>
      <c r="E160" s="21"/>
      <c r="H160" s="110"/>
    </row>
    <row r="161" spans="1:8" s="19" customFormat="1" ht="15">
      <c r="A161" s="18"/>
      <c r="C161" s="20"/>
      <c r="D161" s="20"/>
      <c r="E161" s="21"/>
      <c r="H161" s="110"/>
    </row>
    <row r="162" spans="1:8" s="19" customFormat="1" ht="15">
      <c r="A162" s="18"/>
      <c r="C162" s="20"/>
      <c r="D162" s="20"/>
      <c r="E162" s="21"/>
      <c r="H162" s="110"/>
    </row>
    <row r="163" spans="1:8" s="19" customFormat="1" ht="15">
      <c r="A163" s="18"/>
      <c r="C163" s="20"/>
      <c r="D163" s="20"/>
      <c r="E163" s="21"/>
      <c r="H163" s="110"/>
    </row>
    <row r="164" spans="1:8" s="19" customFormat="1" ht="15">
      <c r="A164" s="18"/>
      <c r="C164" s="20"/>
      <c r="D164" s="20"/>
      <c r="E164" s="21"/>
      <c r="H164" s="110"/>
    </row>
    <row r="165" spans="1:8" s="19" customFormat="1" ht="15">
      <c r="A165" s="18"/>
      <c r="C165" s="20"/>
      <c r="D165" s="20"/>
      <c r="E165" s="21"/>
      <c r="H165" s="110"/>
    </row>
    <row r="166" spans="1:8" s="19" customFormat="1" ht="15">
      <c r="A166" s="18"/>
      <c r="C166" s="20"/>
      <c r="D166" s="20"/>
      <c r="E166" s="21"/>
      <c r="H166" s="110"/>
    </row>
    <row r="167" spans="1:8" s="19" customFormat="1" ht="15">
      <c r="A167" s="18"/>
      <c r="C167" s="20"/>
      <c r="D167" s="20"/>
      <c r="E167" s="21"/>
      <c r="H167" s="110"/>
    </row>
    <row r="168" spans="1:8" s="19" customFormat="1" ht="15">
      <c r="A168" s="18"/>
      <c r="C168" s="20"/>
      <c r="D168" s="20"/>
      <c r="E168" s="21"/>
      <c r="H168" s="110"/>
    </row>
    <row r="169" spans="1:8" s="19" customFormat="1" ht="15">
      <c r="A169" s="18"/>
      <c r="C169" s="20"/>
      <c r="D169" s="20"/>
      <c r="E169" s="21"/>
      <c r="H169" s="110"/>
    </row>
    <row r="170" spans="1:8" s="19" customFormat="1" ht="15">
      <c r="A170" s="18"/>
      <c r="C170" s="20"/>
      <c r="D170" s="20"/>
      <c r="E170" s="21"/>
      <c r="H170" s="110"/>
    </row>
    <row r="171" spans="1:8" s="19" customFormat="1" ht="15">
      <c r="A171" s="18"/>
      <c r="C171" s="20"/>
      <c r="D171" s="20"/>
      <c r="E171" s="21"/>
      <c r="H171" s="110"/>
    </row>
    <row r="172" spans="1:8" s="19" customFormat="1" ht="15">
      <c r="A172" s="18"/>
      <c r="C172" s="20"/>
      <c r="D172" s="20"/>
      <c r="E172" s="21"/>
      <c r="H172" s="110"/>
    </row>
    <row r="173" spans="1:8" s="19" customFormat="1" ht="15">
      <c r="A173" s="18"/>
      <c r="C173" s="20"/>
      <c r="D173" s="20"/>
      <c r="E173" s="21"/>
      <c r="H173" s="110"/>
    </row>
    <row r="174" spans="1:8" s="19" customFormat="1" ht="15">
      <c r="A174" s="18"/>
      <c r="C174" s="20"/>
      <c r="D174" s="20"/>
      <c r="E174" s="21"/>
      <c r="H174" s="110"/>
    </row>
    <row r="175" spans="1:8" s="19" customFormat="1" ht="15">
      <c r="A175" s="18"/>
      <c r="C175" s="20"/>
      <c r="D175" s="20"/>
      <c r="E175" s="21"/>
      <c r="H175" s="110"/>
    </row>
    <row r="176" spans="1:8" s="19" customFormat="1" ht="15">
      <c r="A176" s="18"/>
      <c r="C176" s="20"/>
      <c r="D176" s="20"/>
      <c r="E176" s="21"/>
      <c r="H176" s="110"/>
    </row>
    <row r="177" spans="1:8" s="19" customFormat="1" ht="15">
      <c r="A177" s="18"/>
      <c r="C177" s="20"/>
      <c r="D177" s="20"/>
      <c r="E177" s="21"/>
      <c r="H177" s="110"/>
    </row>
    <row r="178" spans="1:8" s="19" customFormat="1" ht="15">
      <c r="A178" s="18"/>
      <c r="C178" s="20"/>
      <c r="D178" s="20"/>
      <c r="E178" s="21"/>
      <c r="H178" s="110"/>
    </row>
    <row r="179" spans="1:8" s="19" customFormat="1" ht="15">
      <c r="A179" s="18"/>
      <c r="C179" s="20"/>
      <c r="D179" s="20"/>
      <c r="E179" s="21"/>
      <c r="H179" s="110"/>
    </row>
    <row r="180" spans="1:8" s="19" customFormat="1" ht="15">
      <c r="A180" s="18"/>
      <c r="C180" s="20"/>
      <c r="D180" s="20"/>
      <c r="E180" s="21"/>
      <c r="H180" s="110"/>
    </row>
    <row r="181" spans="1:8" s="19" customFormat="1" ht="15">
      <c r="A181" s="18"/>
      <c r="C181" s="20"/>
      <c r="D181" s="20"/>
      <c r="E181" s="21"/>
      <c r="H181" s="110"/>
    </row>
    <row r="182" spans="1:8" s="19" customFormat="1" ht="15">
      <c r="A182" s="18"/>
      <c r="C182" s="20"/>
      <c r="D182" s="20"/>
      <c r="E182" s="21"/>
      <c r="H182" s="110"/>
    </row>
    <row r="183" spans="1:8" s="19" customFormat="1" ht="15">
      <c r="A183" s="18"/>
      <c r="C183" s="20"/>
      <c r="D183" s="20"/>
      <c r="E183" s="21"/>
      <c r="H183" s="110"/>
    </row>
    <row r="184" spans="1:8" s="19" customFormat="1" ht="15">
      <c r="A184" s="18"/>
      <c r="C184" s="20"/>
      <c r="D184" s="20"/>
      <c r="E184" s="21"/>
      <c r="H184" s="110"/>
    </row>
    <row r="185" spans="1:8" s="19" customFormat="1" ht="15">
      <c r="A185" s="18"/>
      <c r="C185" s="20"/>
      <c r="D185" s="20"/>
      <c r="E185" s="21"/>
      <c r="H185" s="110"/>
    </row>
    <row r="186" spans="1:8" s="19" customFormat="1" ht="15">
      <c r="A186" s="18"/>
      <c r="C186" s="20"/>
      <c r="D186" s="20"/>
      <c r="E186" s="21"/>
      <c r="H186" s="110"/>
    </row>
    <row r="187" spans="1:8" s="19" customFormat="1" ht="15">
      <c r="A187" s="18"/>
      <c r="C187" s="20"/>
      <c r="D187" s="20"/>
      <c r="E187" s="21"/>
      <c r="H187" s="110"/>
    </row>
    <row r="188" spans="1:8" s="19" customFormat="1" ht="15">
      <c r="A188" s="18"/>
      <c r="C188" s="20"/>
      <c r="D188" s="20"/>
      <c r="E188" s="21"/>
      <c r="H188" s="110"/>
    </row>
    <row r="189" spans="1:8" s="19" customFormat="1" ht="15">
      <c r="A189" s="18"/>
      <c r="C189" s="20"/>
      <c r="D189" s="20"/>
      <c r="E189" s="21"/>
      <c r="H189" s="110"/>
    </row>
    <row r="190" spans="1:8" s="19" customFormat="1" ht="15">
      <c r="A190" s="18"/>
      <c r="C190" s="20"/>
      <c r="D190" s="20"/>
      <c r="E190" s="21"/>
      <c r="H190" s="110"/>
    </row>
    <row r="191" spans="1:8" s="19" customFormat="1" ht="15">
      <c r="A191" s="18"/>
      <c r="C191" s="20"/>
      <c r="D191" s="20"/>
      <c r="E191" s="21"/>
      <c r="H191" s="110"/>
    </row>
    <row r="192" spans="1:8" s="19" customFormat="1" ht="15">
      <c r="A192" s="18"/>
      <c r="C192" s="20"/>
      <c r="D192" s="20"/>
      <c r="E192" s="21"/>
      <c r="H192" s="110"/>
    </row>
    <row r="193" spans="1:8" s="19" customFormat="1" ht="15">
      <c r="A193" s="18"/>
      <c r="C193" s="20"/>
      <c r="D193" s="20"/>
      <c r="E193" s="21"/>
      <c r="H193" s="110"/>
    </row>
    <row r="194" spans="1:8" s="19" customFormat="1" ht="15">
      <c r="A194" s="18"/>
      <c r="C194" s="20"/>
      <c r="D194" s="20"/>
      <c r="E194" s="21"/>
      <c r="H194" s="110"/>
    </row>
    <row r="195" spans="1:8" s="19" customFormat="1" ht="15">
      <c r="A195" s="18"/>
      <c r="C195" s="20"/>
      <c r="D195" s="20"/>
      <c r="E195" s="21"/>
      <c r="H195" s="110"/>
    </row>
    <row r="196" spans="1:8" s="19" customFormat="1" ht="15">
      <c r="A196" s="18"/>
      <c r="C196" s="20"/>
      <c r="D196" s="20"/>
      <c r="E196" s="21"/>
      <c r="H196" s="110"/>
    </row>
    <row r="197" spans="1:8" s="19" customFormat="1" ht="15">
      <c r="A197" s="18"/>
      <c r="C197" s="20"/>
      <c r="D197" s="20"/>
      <c r="E197" s="21"/>
      <c r="H197" s="110"/>
    </row>
    <row r="198" spans="1:8" s="19" customFormat="1" ht="15">
      <c r="A198" s="18"/>
      <c r="C198" s="20"/>
      <c r="D198" s="20"/>
      <c r="E198" s="21"/>
      <c r="H198" s="110"/>
    </row>
    <row r="199" spans="1:8" s="19" customFormat="1" ht="15">
      <c r="A199" s="18"/>
      <c r="C199" s="20"/>
      <c r="D199" s="20"/>
      <c r="E199" s="21"/>
      <c r="H199" s="110"/>
    </row>
    <row r="200" spans="1:8" s="19" customFormat="1" ht="15">
      <c r="A200" s="18"/>
      <c r="C200" s="20"/>
      <c r="D200" s="20"/>
      <c r="E200" s="21"/>
      <c r="H200" s="110"/>
    </row>
    <row r="201" spans="1:8" s="19" customFormat="1" ht="15">
      <c r="A201" s="18"/>
      <c r="C201" s="20"/>
      <c r="D201" s="20"/>
      <c r="E201" s="21"/>
      <c r="H201" s="110"/>
    </row>
    <row r="202" spans="1:8" s="19" customFormat="1" ht="15">
      <c r="A202" s="18"/>
      <c r="C202" s="20"/>
      <c r="D202" s="20"/>
      <c r="E202" s="21"/>
      <c r="H202" s="110"/>
    </row>
    <row r="203" spans="1:8" s="19" customFormat="1" ht="15">
      <c r="A203" s="18"/>
      <c r="C203" s="20"/>
      <c r="D203" s="20"/>
      <c r="E203" s="21"/>
      <c r="H203" s="110"/>
    </row>
    <row r="204" spans="1:8" s="19" customFormat="1" ht="15">
      <c r="A204" s="18"/>
      <c r="C204" s="20"/>
      <c r="D204" s="20"/>
      <c r="E204" s="21"/>
      <c r="H204" s="110"/>
    </row>
    <row r="205" spans="1:8" s="19" customFormat="1" ht="15">
      <c r="A205" s="18"/>
      <c r="C205" s="20"/>
      <c r="D205" s="20"/>
      <c r="E205" s="21"/>
      <c r="H205" s="110"/>
    </row>
    <row r="206" spans="1:8" s="19" customFormat="1" ht="15">
      <c r="A206" s="18"/>
      <c r="C206" s="20"/>
      <c r="D206" s="20"/>
      <c r="E206" s="21"/>
      <c r="H206" s="110"/>
    </row>
    <row r="207" spans="1:8" s="19" customFormat="1" ht="15">
      <c r="A207" s="18"/>
      <c r="C207" s="20"/>
      <c r="D207" s="20"/>
      <c r="E207" s="21"/>
      <c r="H207" s="110"/>
    </row>
    <row r="208" spans="1:8" s="19" customFormat="1" ht="15">
      <c r="A208" s="18"/>
      <c r="C208" s="20"/>
      <c r="D208" s="20"/>
      <c r="E208" s="21"/>
      <c r="H208" s="110"/>
    </row>
    <row r="209" spans="1:8" s="19" customFormat="1" ht="15">
      <c r="A209" s="18"/>
      <c r="C209" s="20"/>
      <c r="D209" s="20"/>
      <c r="E209" s="21"/>
      <c r="H209" s="110"/>
    </row>
    <row r="210" spans="1:8" s="19" customFormat="1" ht="15">
      <c r="A210" s="18"/>
      <c r="C210" s="20"/>
      <c r="D210" s="20"/>
      <c r="E210" s="21"/>
      <c r="H210" s="110"/>
    </row>
    <row r="211" spans="1:8" s="19" customFormat="1" ht="15">
      <c r="A211" s="18"/>
      <c r="C211" s="20"/>
      <c r="D211" s="20"/>
      <c r="E211" s="21"/>
      <c r="H211" s="110"/>
    </row>
    <row r="212" spans="1:8" s="19" customFormat="1" ht="15">
      <c r="A212" s="18"/>
      <c r="C212" s="20"/>
      <c r="D212" s="20"/>
      <c r="E212" s="21"/>
      <c r="H212" s="110"/>
    </row>
    <row r="213" spans="1:8" s="19" customFormat="1" ht="15">
      <c r="A213" s="18"/>
      <c r="C213" s="20"/>
      <c r="D213" s="20"/>
      <c r="E213" s="21"/>
      <c r="H213" s="110"/>
    </row>
    <row r="214" spans="1:8" s="19" customFormat="1" ht="15">
      <c r="A214" s="18"/>
      <c r="C214" s="20"/>
      <c r="D214" s="20"/>
      <c r="E214" s="21"/>
      <c r="H214" s="110"/>
    </row>
    <row r="215" spans="1:8" s="19" customFormat="1" ht="15">
      <c r="A215" s="18"/>
      <c r="C215" s="20"/>
      <c r="D215" s="20"/>
      <c r="E215" s="21"/>
      <c r="H215" s="110"/>
    </row>
    <row r="216" spans="1:8" s="19" customFormat="1" ht="15">
      <c r="A216" s="18"/>
      <c r="C216" s="20"/>
      <c r="D216" s="20"/>
      <c r="E216" s="21"/>
      <c r="H216" s="110"/>
    </row>
    <row r="217" spans="1:8" s="19" customFormat="1" ht="15">
      <c r="A217" s="18"/>
      <c r="C217" s="20"/>
      <c r="D217" s="20"/>
      <c r="E217" s="21"/>
      <c r="H217" s="110"/>
    </row>
    <row r="218" spans="1:8" s="19" customFormat="1" ht="15">
      <c r="A218" s="18"/>
      <c r="C218" s="20"/>
      <c r="D218" s="20"/>
      <c r="E218" s="21"/>
      <c r="H218" s="110"/>
    </row>
    <row r="219" spans="1:8" s="19" customFormat="1" ht="15">
      <c r="A219" s="18"/>
      <c r="C219" s="20"/>
      <c r="D219" s="20"/>
      <c r="E219" s="21"/>
      <c r="H219" s="110"/>
    </row>
    <row r="220" spans="1:8" s="19" customFormat="1" ht="15">
      <c r="A220" s="18"/>
      <c r="C220" s="20"/>
      <c r="D220" s="20"/>
      <c r="E220" s="21"/>
      <c r="H220" s="110"/>
    </row>
    <row r="221" spans="1:8" s="19" customFormat="1" ht="15">
      <c r="A221" s="18"/>
      <c r="C221" s="20"/>
      <c r="D221" s="20"/>
      <c r="E221" s="21"/>
      <c r="H221" s="110"/>
    </row>
    <row r="222" spans="1:8" s="19" customFormat="1" ht="15">
      <c r="A222" s="18"/>
      <c r="C222" s="20"/>
      <c r="D222" s="20"/>
      <c r="E222" s="21"/>
      <c r="H222" s="110"/>
    </row>
    <row r="223" spans="1:8" s="19" customFormat="1" ht="15">
      <c r="A223" s="18"/>
      <c r="C223" s="20"/>
      <c r="D223" s="20"/>
      <c r="E223" s="21"/>
      <c r="H223" s="110"/>
    </row>
    <row r="224" spans="1:8" s="19" customFormat="1" ht="15">
      <c r="A224" s="18"/>
      <c r="C224" s="20"/>
      <c r="D224" s="20"/>
      <c r="E224" s="21"/>
      <c r="H224" s="110"/>
    </row>
    <row r="225" spans="1:8" s="19" customFormat="1" ht="15">
      <c r="A225" s="18"/>
      <c r="C225" s="20"/>
      <c r="D225" s="20"/>
      <c r="E225" s="21"/>
      <c r="H225" s="110"/>
    </row>
    <row r="226" spans="1:8" s="19" customFormat="1" ht="15">
      <c r="A226" s="18"/>
      <c r="C226" s="20"/>
      <c r="D226" s="20"/>
      <c r="E226" s="21"/>
      <c r="H226" s="110"/>
    </row>
    <row r="227" spans="1:8" s="19" customFormat="1" ht="15">
      <c r="A227" s="18"/>
      <c r="C227" s="20"/>
      <c r="D227" s="20"/>
      <c r="E227" s="21"/>
      <c r="H227" s="110"/>
    </row>
    <row r="228" spans="1:8" s="19" customFormat="1" ht="15">
      <c r="A228" s="18"/>
      <c r="C228" s="20"/>
      <c r="D228" s="20"/>
      <c r="E228" s="21"/>
      <c r="H228" s="110"/>
    </row>
    <row r="229" spans="1:8" s="19" customFormat="1" ht="15">
      <c r="A229" s="18"/>
      <c r="C229" s="20"/>
      <c r="D229" s="20"/>
      <c r="E229" s="21"/>
      <c r="H229" s="110"/>
    </row>
    <row r="230" spans="1:8" s="19" customFormat="1" ht="15">
      <c r="A230" s="18"/>
      <c r="C230" s="20"/>
      <c r="D230" s="20"/>
      <c r="E230" s="21"/>
      <c r="H230" s="110"/>
    </row>
    <row r="231" spans="1:8" s="19" customFormat="1" ht="15">
      <c r="A231" s="18"/>
      <c r="C231" s="20"/>
      <c r="D231" s="20"/>
      <c r="E231" s="21"/>
      <c r="H231" s="110"/>
    </row>
    <row r="232" spans="1:8" s="19" customFormat="1" ht="15">
      <c r="A232" s="18"/>
      <c r="C232" s="20"/>
      <c r="D232" s="20"/>
      <c r="E232" s="21"/>
      <c r="H232" s="110"/>
    </row>
    <row r="233" spans="1:8" s="19" customFormat="1" ht="15">
      <c r="A233" s="18"/>
      <c r="C233" s="20"/>
      <c r="D233" s="20"/>
      <c r="E233" s="21"/>
      <c r="H233" s="110"/>
    </row>
    <row r="234" spans="1:8" s="19" customFormat="1" ht="15.75">
      <c r="A234" s="15"/>
      <c r="B234" s="14"/>
      <c r="C234" s="78"/>
      <c r="D234" s="78"/>
      <c r="E234" s="79"/>
      <c r="F234" s="14"/>
      <c r="H234" s="110"/>
    </row>
  </sheetData>
  <sheetProtection/>
  <mergeCells count="25">
    <mergeCell ref="F93:F94"/>
    <mergeCell ref="B93:B94"/>
    <mergeCell ref="C93:C94"/>
    <mergeCell ref="D93:D94"/>
    <mergeCell ref="E93:E94"/>
    <mergeCell ref="E86:F86"/>
    <mergeCell ref="E88:F88"/>
    <mergeCell ref="B89:F89"/>
    <mergeCell ref="B90:F90"/>
    <mergeCell ref="D152:F152"/>
    <mergeCell ref="D147:F147"/>
    <mergeCell ref="D146:F146"/>
    <mergeCell ref="A143:B143"/>
    <mergeCell ref="A145:C145"/>
    <mergeCell ref="D145:F145"/>
    <mergeCell ref="B91:F91"/>
    <mergeCell ref="E5:F5"/>
    <mergeCell ref="B6:F6"/>
    <mergeCell ref="B7:F7"/>
    <mergeCell ref="B10:B11"/>
    <mergeCell ref="C10:C11"/>
    <mergeCell ref="D10:D11"/>
    <mergeCell ref="E10:E11"/>
    <mergeCell ref="F10:F11"/>
    <mergeCell ref="A77:B77"/>
  </mergeCells>
  <printOptions/>
  <pageMargins left="0.94" right="0.38" top="0.26" bottom="0.32" header="0.29" footer="0.25"/>
  <pageSetup horizontalDpi="600" verticalDpi="600" orientation="portrait" r:id="rId3"/>
  <headerFooter alignWithMargins="0">
    <oddFooter>&amp;CPage &amp;P</oddFooter>
  </headerFooter>
  <legacyDrawing r:id="rId2"/>
</worksheet>
</file>

<file path=xl/worksheets/sheet2.xml><?xml version="1.0" encoding="utf-8"?>
<worksheet xmlns="http://schemas.openxmlformats.org/spreadsheetml/2006/main" xmlns:r="http://schemas.openxmlformats.org/officeDocument/2006/relationships">
  <dimension ref="A1:J60"/>
  <sheetViews>
    <sheetView view="pageBreakPreview" zoomScaleSheetLayoutView="100" zoomScalePageLayoutView="0" workbookViewId="0" topLeftCell="A16">
      <selection activeCell="E27" sqref="E27"/>
    </sheetView>
  </sheetViews>
  <sheetFormatPr defaultColWidth="9.140625" defaultRowHeight="12.75"/>
  <cols>
    <col min="1" max="1" width="3.57421875" style="14" customWidth="1"/>
    <col min="2" max="2" width="38.00390625" style="14" customWidth="1"/>
    <col min="3" max="3" width="7.00390625" style="14" customWidth="1"/>
    <col min="4" max="4" width="8.28125" style="82" customWidth="1"/>
    <col min="5" max="5" width="18.421875" style="14" customWidth="1"/>
    <col min="6" max="6" width="17.7109375" style="14" customWidth="1"/>
    <col min="7" max="7" width="17.421875" style="14" customWidth="1"/>
    <col min="8" max="8" width="15.7109375" style="14" customWidth="1"/>
    <col min="9" max="9" width="17.8515625" style="14" customWidth="1"/>
    <col min="10" max="10" width="18.00390625" style="14" customWidth="1"/>
    <col min="11" max="16384" width="9.140625" style="14" customWidth="1"/>
  </cols>
  <sheetData>
    <row r="1" spans="1:8" s="19" customFormat="1" ht="17.25" customHeight="1">
      <c r="A1" s="1" t="str">
        <f>Balance!A1</f>
        <v>CÔNG TY CỔ PHẦN APECI</v>
      </c>
      <c r="B1" s="18"/>
      <c r="C1" s="29"/>
      <c r="D1" s="33"/>
      <c r="H1" s="4" t="str">
        <f>Balance!F1</f>
        <v>BÁO CÁO TÀI CHÍNH</v>
      </c>
    </row>
    <row r="2" spans="1:8" s="5" customFormat="1" ht="16.5" customHeight="1">
      <c r="A2" s="5" t="str">
        <f>Balance!A2</f>
        <v>Địa chỉ: Tầng 6, Tòa nhà APEC, 14 Lê Đại Hành, Hai Bà Trưng, Hà Nội</v>
      </c>
      <c r="C2" s="3"/>
      <c r="D2" s="80"/>
      <c r="H2" s="7" t="str">
        <f>Balance!F2</f>
        <v>Quý II năm 2012</v>
      </c>
    </row>
    <row r="3" spans="1:8" s="5" customFormat="1" ht="18" customHeight="1">
      <c r="A3" s="5" t="str">
        <f>Balance!A3</f>
        <v>Tel: 043.577.1983                                                                        Fax: 043.577.1985</v>
      </c>
      <c r="C3" s="3"/>
      <c r="D3" s="80"/>
      <c r="E3" s="9"/>
      <c r="F3" s="9"/>
      <c r="G3" s="9"/>
      <c r="H3" s="8"/>
    </row>
    <row r="4" spans="1:8" ht="3" customHeight="1">
      <c r="A4" s="11"/>
      <c r="B4" s="11"/>
      <c r="C4" s="11"/>
      <c r="D4" s="81"/>
      <c r="E4" s="11"/>
      <c r="F4" s="11"/>
      <c r="G4" s="11"/>
      <c r="H4" s="11"/>
    </row>
    <row r="5" ht="18.75" customHeight="1">
      <c r="H5" s="83" t="s">
        <v>240</v>
      </c>
    </row>
    <row r="6" spans="1:8" ht="16.5" customHeight="1">
      <c r="A6" s="84" t="s">
        <v>239</v>
      </c>
      <c r="B6" s="85"/>
      <c r="C6" s="84"/>
      <c r="D6" s="84"/>
      <c r="E6" s="84"/>
      <c r="F6" s="84"/>
      <c r="G6" s="84"/>
      <c r="H6" s="84"/>
    </row>
    <row r="7" spans="1:8" s="19" customFormat="1" ht="15">
      <c r="A7" s="86" t="s">
        <v>398</v>
      </c>
      <c r="B7" s="87"/>
      <c r="C7" s="87"/>
      <c r="D7" s="87"/>
      <c r="E7" s="87"/>
      <c r="F7" s="87"/>
      <c r="G7" s="87"/>
      <c r="H7" s="87"/>
    </row>
    <row r="8" spans="3:8" s="19" customFormat="1" ht="16.5" customHeight="1">
      <c r="C8" s="56"/>
      <c r="D8" s="26"/>
      <c r="E8" s="315" t="s">
        <v>112</v>
      </c>
      <c r="F8" s="315"/>
      <c r="G8" s="315"/>
      <c r="H8" s="315"/>
    </row>
    <row r="9" spans="1:8" s="19" customFormat="1" ht="18" customHeight="1">
      <c r="A9" s="239"/>
      <c r="B9" s="308" t="s">
        <v>113</v>
      </c>
      <c r="C9" s="310" t="s">
        <v>2</v>
      </c>
      <c r="D9" s="310" t="s">
        <v>3</v>
      </c>
      <c r="E9" s="312" t="s">
        <v>398</v>
      </c>
      <c r="F9" s="312" t="s">
        <v>399</v>
      </c>
      <c r="G9" s="312" t="s">
        <v>401</v>
      </c>
      <c r="H9" s="312" t="s">
        <v>400</v>
      </c>
    </row>
    <row r="10" spans="1:8" s="19" customFormat="1" ht="15" customHeight="1" thickBot="1">
      <c r="A10" s="240"/>
      <c r="B10" s="309"/>
      <c r="C10" s="311"/>
      <c r="D10" s="311"/>
      <c r="E10" s="313"/>
      <c r="F10" s="314"/>
      <c r="G10" s="313"/>
      <c r="H10" s="313"/>
    </row>
    <row r="11" spans="1:8" s="18" customFormat="1" ht="17.25" customHeight="1" thickTop="1">
      <c r="A11" s="18" t="s">
        <v>8</v>
      </c>
      <c r="B11" s="88" t="s">
        <v>114</v>
      </c>
      <c r="C11" s="89" t="s">
        <v>115</v>
      </c>
      <c r="D11" s="90" t="s">
        <v>358</v>
      </c>
      <c r="E11" s="91"/>
      <c r="F11" s="91"/>
      <c r="G11" s="27"/>
      <c r="H11" s="27">
        <v>0</v>
      </c>
    </row>
    <row r="12" spans="1:8" s="19" customFormat="1" ht="17.25" customHeight="1">
      <c r="A12" s="19" t="s">
        <v>10</v>
      </c>
      <c r="B12" s="92" t="s">
        <v>116</v>
      </c>
      <c r="C12" s="93" t="s">
        <v>117</v>
      </c>
      <c r="D12" s="94" t="s">
        <v>359</v>
      </c>
      <c r="E12" s="95">
        <v>0</v>
      </c>
      <c r="F12" s="95"/>
      <c r="G12" s="30">
        <v>0</v>
      </c>
      <c r="H12" s="30">
        <v>0</v>
      </c>
    </row>
    <row r="13" spans="1:8" s="18" customFormat="1" ht="17.25" customHeight="1">
      <c r="A13" s="18" t="s">
        <v>20</v>
      </c>
      <c r="B13" s="88" t="s">
        <v>118</v>
      </c>
      <c r="C13" s="89" t="s">
        <v>119</v>
      </c>
      <c r="D13" s="73"/>
      <c r="E13" s="27"/>
      <c r="F13" s="27"/>
      <c r="G13" s="27">
        <f>+G11+G12</f>
        <v>0</v>
      </c>
      <c r="H13" s="27">
        <f>+H11+H12</f>
        <v>0</v>
      </c>
    </row>
    <row r="14" spans="2:8" s="19" customFormat="1" ht="17.25" customHeight="1">
      <c r="B14" s="88" t="s">
        <v>120</v>
      </c>
      <c r="C14" s="89"/>
      <c r="D14" s="73"/>
      <c r="E14" s="95">
        <v>0</v>
      </c>
      <c r="F14" s="95"/>
      <c r="G14" s="30">
        <v>0</v>
      </c>
      <c r="H14" s="30">
        <v>0</v>
      </c>
    </row>
    <row r="15" spans="1:8" s="18" customFormat="1" ht="17.25" customHeight="1">
      <c r="A15" s="18" t="s">
        <v>22</v>
      </c>
      <c r="B15" s="96" t="s">
        <v>121</v>
      </c>
      <c r="C15" s="89" t="s">
        <v>122</v>
      </c>
      <c r="D15" s="73">
        <v>19</v>
      </c>
      <c r="E15" s="91"/>
      <c r="F15" s="91"/>
      <c r="G15" s="27"/>
      <c r="H15" s="27">
        <v>0</v>
      </c>
    </row>
    <row r="16" spans="1:8" s="18" customFormat="1" ht="17.25" customHeight="1">
      <c r="A16" s="18" t="s">
        <v>25</v>
      </c>
      <c r="B16" s="96" t="s">
        <v>123</v>
      </c>
      <c r="C16" s="89" t="s">
        <v>124</v>
      </c>
      <c r="D16" s="73"/>
      <c r="E16" s="27">
        <f>+E15+E13</f>
        <v>0</v>
      </c>
      <c r="F16" s="27"/>
      <c r="G16" s="27">
        <f>+G15+G13</f>
        <v>0</v>
      </c>
      <c r="H16" s="27">
        <f>+H15+H13</f>
        <v>0</v>
      </c>
    </row>
    <row r="17" spans="2:8" s="19" customFormat="1" ht="17.25" customHeight="1">
      <c r="B17" s="96" t="s">
        <v>125</v>
      </c>
      <c r="C17" s="89"/>
      <c r="D17" s="73"/>
      <c r="E17" s="95">
        <v>0</v>
      </c>
      <c r="F17" s="95"/>
      <c r="G17" s="30"/>
      <c r="H17" s="30"/>
    </row>
    <row r="18" spans="1:10" s="19" customFormat="1" ht="17.25" customHeight="1">
      <c r="A18" s="19" t="s">
        <v>27</v>
      </c>
      <c r="B18" s="97" t="s">
        <v>126</v>
      </c>
      <c r="C18" s="93" t="s">
        <v>127</v>
      </c>
      <c r="D18" s="98">
        <v>20</v>
      </c>
      <c r="E18" s="95">
        <v>3559322247</v>
      </c>
      <c r="F18" s="95">
        <v>3573390909</v>
      </c>
      <c r="G18" s="30">
        <f>1628442073+E18</f>
        <v>5187764320</v>
      </c>
      <c r="H18" s="30">
        <f>1035903713+F18</f>
        <v>4609294622</v>
      </c>
      <c r="I18" s="21"/>
      <c r="J18" s="21"/>
    </row>
    <row r="19" spans="1:10" s="19" customFormat="1" ht="17.25" customHeight="1">
      <c r="A19" s="19" t="s">
        <v>79</v>
      </c>
      <c r="B19" s="97" t="s">
        <v>128</v>
      </c>
      <c r="C19" s="93" t="s">
        <v>129</v>
      </c>
      <c r="D19" s="98">
        <v>21</v>
      </c>
      <c r="E19" s="95">
        <f>E20</f>
        <v>-2500000</v>
      </c>
      <c r="F19" s="95">
        <v>-1169934800</v>
      </c>
      <c r="G19" s="30">
        <f>+E19</f>
        <v>-2500000</v>
      </c>
      <c r="H19" s="30">
        <f>F19</f>
        <v>-1169934800</v>
      </c>
      <c r="I19" s="21"/>
      <c r="J19" s="21"/>
    </row>
    <row r="20" spans="2:10" s="99" customFormat="1" ht="17.25" customHeight="1">
      <c r="B20" s="100" t="s">
        <v>130</v>
      </c>
      <c r="C20" s="101" t="s">
        <v>131</v>
      </c>
      <c r="D20" s="102"/>
      <c r="E20" s="103">
        <f>-2500000</f>
        <v>-2500000</v>
      </c>
      <c r="F20" s="103">
        <v>0</v>
      </c>
      <c r="G20" s="30">
        <f>+E20</f>
        <v>-2500000</v>
      </c>
      <c r="H20" s="68">
        <v>0</v>
      </c>
      <c r="J20" s="21"/>
    </row>
    <row r="21" spans="1:10" s="19" customFormat="1" ht="17.25" customHeight="1">
      <c r="A21" s="19" t="s">
        <v>81</v>
      </c>
      <c r="B21" s="92" t="s">
        <v>132</v>
      </c>
      <c r="C21" s="93" t="s">
        <v>133</v>
      </c>
      <c r="D21" s="98"/>
      <c r="E21" s="95">
        <v>0</v>
      </c>
      <c r="F21" s="95">
        <v>0</v>
      </c>
      <c r="G21" s="30">
        <v>0</v>
      </c>
      <c r="H21" s="30"/>
      <c r="J21" s="21"/>
    </row>
    <row r="22" spans="1:10" s="19" customFormat="1" ht="17.25" customHeight="1">
      <c r="A22" s="19" t="s">
        <v>83</v>
      </c>
      <c r="B22" s="92" t="s">
        <v>134</v>
      </c>
      <c r="C22" s="93" t="s">
        <v>135</v>
      </c>
      <c r="D22" s="98">
        <v>22</v>
      </c>
      <c r="E22" s="95">
        <v>-1422725603</v>
      </c>
      <c r="F22" s="95">
        <v>-2047738692</v>
      </c>
      <c r="G22" s="104">
        <f>-1074842184+E22</f>
        <v>-2497567787</v>
      </c>
      <c r="H22" s="104">
        <f>-778647203+F22</f>
        <v>-2826385895</v>
      </c>
      <c r="I22" s="21"/>
      <c r="J22" s="21"/>
    </row>
    <row r="23" spans="1:10" s="18" customFormat="1" ht="27.75" customHeight="1">
      <c r="A23" s="18" t="s">
        <v>85</v>
      </c>
      <c r="B23" s="96" t="s">
        <v>136</v>
      </c>
      <c r="C23" s="89" t="s">
        <v>137</v>
      </c>
      <c r="D23" s="73"/>
      <c r="E23" s="27">
        <f>E18+E19+E22</f>
        <v>2134096644</v>
      </c>
      <c r="F23" s="27">
        <f>+SUM(F16:F22)</f>
        <v>355717417</v>
      </c>
      <c r="G23" s="27">
        <f>G18+G19+G22</f>
        <v>2687696533</v>
      </c>
      <c r="H23" s="27">
        <f>+SUM(H16:H22)</f>
        <v>612973927</v>
      </c>
      <c r="I23" s="254"/>
      <c r="J23" s="21"/>
    </row>
    <row r="24" spans="2:10" s="19" customFormat="1" ht="17.25" customHeight="1">
      <c r="B24" s="88" t="s">
        <v>138</v>
      </c>
      <c r="C24" s="89"/>
      <c r="D24" s="73"/>
      <c r="E24" s="95"/>
      <c r="F24" s="95"/>
      <c r="G24" s="30"/>
      <c r="H24" s="30"/>
      <c r="J24" s="21"/>
    </row>
    <row r="25" spans="1:10" s="19" customFormat="1" ht="17.25" customHeight="1">
      <c r="A25" s="19" t="s">
        <v>105</v>
      </c>
      <c r="B25" s="92" t="s">
        <v>139</v>
      </c>
      <c r="C25" s="93" t="s">
        <v>140</v>
      </c>
      <c r="D25" s="98">
        <v>23</v>
      </c>
      <c r="E25" s="95">
        <v>138247154</v>
      </c>
      <c r="F25" s="95">
        <v>78960000</v>
      </c>
      <c r="G25" s="30">
        <f>E25</f>
        <v>138247154</v>
      </c>
      <c r="H25" s="30">
        <v>171341928</v>
      </c>
      <c r="J25" s="21"/>
    </row>
    <row r="26" spans="1:10" s="19" customFormat="1" ht="17.25" customHeight="1">
      <c r="A26" s="19" t="s">
        <v>141</v>
      </c>
      <c r="B26" s="92" t="s">
        <v>142</v>
      </c>
      <c r="C26" s="93" t="s">
        <v>143</v>
      </c>
      <c r="D26" s="98">
        <v>24</v>
      </c>
      <c r="E26" s="95">
        <v>-1</v>
      </c>
      <c r="F26" s="95">
        <v>-7120000</v>
      </c>
      <c r="G26" s="30">
        <f>E26</f>
        <v>-1</v>
      </c>
      <c r="H26" s="30">
        <f>-7120000</f>
        <v>-7120000</v>
      </c>
      <c r="J26" s="21"/>
    </row>
    <row r="27" spans="1:10" s="18" customFormat="1" ht="17.25" customHeight="1">
      <c r="A27" s="18" t="s">
        <v>144</v>
      </c>
      <c r="B27" s="88" t="s">
        <v>145</v>
      </c>
      <c r="C27" s="89" t="s">
        <v>146</v>
      </c>
      <c r="D27" s="73"/>
      <c r="E27" s="27">
        <f>+E25+E26</f>
        <v>138247153</v>
      </c>
      <c r="F27" s="27">
        <f>+F25+F26</f>
        <v>71840000</v>
      </c>
      <c r="G27" s="27">
        <f>+G25+G26</f>
        <v>138247153</v>
      </c>
      <c r="H27" s="27">
        <f>+H25+H26</f>
        <v>164221928</v>
      </c>
      <c r="J27" s="21"/>
    </row>
    <row r="28" spans="1:10" s="18" customFormat="1" ht="28.5">
      <c r="A28" s="105">
        <v>14</v>
      </c>
      <c r="B28" s="88" t="s">
        <v>147</v>
      </c>
      <c r="C28" s="89" t="s">
        <v>148</v>
      </c>
      <c r="D28" s="73"/>
      <c r="E28" s="27">
        <f>+E27+E23</f>
        <v>2272343797</v>
      </c>
      <c r="F28" s="27">
        <f>+F27+F23</f>
        <v>427557417</v>
      </c>
      <c r="G28" s="27">
        <f>+G27+G23</f>
        <v>2825943686</v>
      </c>
      <c r="H28" s="27">
        <f>+H27+H23</f>
        <v>777195855</v>
      </c>
      <c r="J28" s="21"/>
    </row>
    <row r="29" spans="2:8" s="18" customFormat="1" ht="14.25">
      <c r="B29" s="88" t="s">
        <v>149</v>
      </c>
      <c r="C29" s="89"/>
      <c r="D29" s="73"/>
      <c r="E29" s="91"/>
      <c r="F29" s="91"/>
      <c r="G29" s="27"/>
      <c r="H29" s="27"/>
    </row>
    <row r="30" spans="1:8" s="19" customFormat="1" ht="17.25" customHeight="1">
      <c r="A30" s="43">
        <v>15</v>
      </c>
      <c r="B30" s="19" t="s">
        <v>150</v>
      </c>
      <c r="C30" s="106" t="s">
        <v>151</v>
      </c>
      <c r="D30" s="33">
        <v>15</v>
      </c>
      <c r="E30" s="95"/>
      <c r="F30" s="95"/>
      <c r="G30" s="107">
        <v>0</v>
      </c>
      <c r="H30" s="107">
        <v>0</v>
      </c>
    </row>
    <row r="31" spans="1:8" s="19" customFormat="1" ht="17.25" customHeight="1">
      <c r="A31" s="43">
        <v>16</v>
      </c>
      <c r="B31" s="19" t="s">
        <v>152</v>
      </c>
      <c r="C31" s="106" t="s">
        <v>153</v>
      </c>
      <c r="D31" s="33"/>
      <c r="E31" s="95"/>
      <c r="F31" s="95"/>
      <c r="G31" s="30">
        <v>0</v>
      </c>
      <c r="H31" s="30">
        <v>0</v>
      </c>
    </row>
    <row r="32" spans="1:8" s="18" customFormat="1" ht="17.25" customHeight="1">
      <c r="A32" s="230">
        <v>17</v>
      </c>
      <c r="B32" s="231" t="s">
        <v>154</v>
      </c>
      <c r="C32" s="232" t="s">
        <v>155</v>
      </c>
      <c r="D32" s="233"/>
      <c r="E32" s="234">
        <f>+E28-E30+E31</f>
        <v>2272343797</v>
      </c>
      <c r="F32" s="234">
        <f>+F28-F30+F31</f>
        <v>427557417</v>
      </c>
      <c r="G32" s="234">
        <f>+G28-G30+G31</f>
        <v>2825943686</v>
      </c>
      <c r="H32" s="234">
        <f>+H28-H30+H31</f>
        <v>777195855</v>
      </c>
    </row>
    <row r="33" spans="1:8" s="19" customFormat="1" ht="17.25" customHeight="1">
      <c r="A33" s="76"/>
      <c r="B33" s="77" t="s">
        <v>156</v>
      </c>
      <c r="C33" s="98"/>
      <c r="D33" s="98"/>
      <c r="E33" s="95"/>
      <c r="F33" s="95"/>
      <c r="G33" s="95"/>
      <c r="H33" s="95"/>
    </row>
    <row r="34" spans="1:8" s="47" customFormat="1" ht="17.25" customHeight="1" thickBot="1">
      <c r="A34" s="235">
        <v>18</v>
      </c>
      <c r="B34" s="236" t="s">
        <v>157</v>
      </c>
      <c r="C34" s="237">
        <v>70</v>
      </c>
      <c r="D34" s="237">
        <v>25</v>
      </c>
      <c r="E34" s="238">
        <f>+TM!F300</f>
        <v>86.07362867424243</v>
      </c>
      <c r="F34" s="238">
        <f>+F32/26400000</f>
        <v>16.195356704545453</v>
      </c>
      <c r="G34" s="238">
        <f>+TM!G300</f>
        <v>107.04332143939394</v>
      </c>
      <c r="H34" s="238">
        <f>+H32/26400000</f>
        <v>29.439236931818183</v>
      </c>
    </row>
    <row r="35" spans="1:8" s="18" customFormat="1" ht="17.25" customHeight="1" hidden="1" thickTop="1">
      <c r="A35" s="105">
        <v>19</v>
      </c>
      <c r="B35" s="18" t="s">
        <v>158</v>
      </c>
      <c r="C35" s="108"/>
      <c r="D35" s="26"/>
      <c r="E35" s="91">
        <f>Balance!F135</f>
        <v>-60832334081</v>
      </c>
      <c r="F35" s="91"/>
      <c r="G35" s="255">
        <f>E35</f>
        <v>-60832334081</v>
      </c>
      <c r="H35" s="27"/>
    </row>
    <row r="36" spans="1:9" s="18" customFormat="1" ht="17.25" customHeight="1" hidden="1">
      <c r="A36" s="105">
        <v>20</v>
      </c>
      <c r="B36" s="47" t="s">
        <v>159</v>
      </c>
      <c r="C36" s="108"/>
      <c r="D36" s="26"/>
      <c r="E36" s="111"/>
      <c r="F36" s="111"/>
      <c r="G36" s="256">
        <f>+SUM(G37:G40)</f>
        <v>0</v>
      </c>
      <c r="H36" s="111"/>
      <c r="I36" s="254"/>
    </row>
    <row r="37" spans="2:8" s="19" customFormat="1" ht="15" customHeight="1" hidden="1">
      <c r="B37" s="19" t="s">
        <v>160</v>
      </c>
      <c r="C37" s="108"/>
      <c r="D37" s="33"/>
      <c r="E37" s="95"/>
      <c r="F37" s="95"/>
      <c r="G37" s="257"/>
      <c r="H37" s="30"/>
    </row>
    <row r="38" spans="2:8" s="19" customFormat="1" ht="15" customHeight="1" hidden="1">
      <c r="B38" s="19" t="s">
        <v>161</v>
      </c>
      <c r="C38" s="108"/>
      <c r="D38" s="33"/>
      <c r="E38" s="95"/>
      <c r="F38" s="95"/>
      <c r="G38" s="257"/>
      <c r="H38" s="30"/>
    </row>
    <row r="39" spans="2:8" s="19" customFormat="1" ht="15.75" customHeight="1" hidden="1">
      <c r="B39" s="19" t="s">
        <v>162</v>
      </c>
      <c r="C39" s="108"/>
      <c r="D39" s="33"/>
      <c r="E39" s="95"/>
      <c r="F39" s="95"/>
      <c r="G39" s="257">
        <v>0</v>
      </c>
      <c r="H39" s="252"/>
    </row>
    <row r="40" spans="2:8" s="19" customFormat="1" ht="15.75" customHeight="1" hidden="1">
      <c r="B40" s="19" t="s">
        <v>163</v>
      </c>
      <c r="C40" s="108"/>
      <c r="D40" s="33"/>
      <c r="E40" s="95"/>
      <c r="F40" s="95"/>
      <c r="G40" s="257"/>
      <c r="H40" s="30"/>
    </row>
    <row r="41" spans="1:8" s="18" customFormat="1" ht="18" customHeight="1" hidden="1">
      <c r="A41" s="105">
        <v>21</v>
      </c>
      <c r="B41" s="18" t="s">
        <v>164</v>
      </c>
      <c r="C41" s="108" t="s">
        <v>165</v>
      </c>
      <c r="D41" s="26"/>
      <c r="E41" s="27">
        <f>E32+E35-E36</f>
        <v>-58559990284</v>
      </c>
      <c r="F41" s="27"/>
      <c r="G41" s="258">
        <f>+G32+G35+G36</f>
        <v>-58006390395</v>
      </c>
      <c r="H41" s="27"/>
    </row>
    <row r="42" spans="2:7" s="19" customFormat="1" ht="10.5" customHeight="1" thickTop="1">
      <c r="B42" s="18"/>
      <c r="C42" s="108"/>
      <c r="D42" s="33"/>
      <c r="E42" s="112"/>
      <c r="F42" s="112"/>
      <c r="G42" s="112"/>
    </row>
    <row r="43" spans="2:8" s="19" customFormat="1" ht="17.25" customHeight="1">
      <c r="B43" s="21"/>
      <c r="C43" s="70"/>
      <c r="D43" s="113"/>
      <c r="E43" s="303" t="str">
        <f>+Balance!D145</f>
        <v>Hà Nội, ngày 20 tháng 07 năm 2012  </v>
      </c>
      <c r="F43" s="303"/>
      <c r="G43" s="303"/>
      <c r="H43" s="303"/>
    </row>
    <row r="44" spans="2:8" s="19" customFormat="1" ht="18" customHeight="1">
      <c r="B44" s="29"/>
      <c r="C44" s="29"/>
      <c r="D44" s="287" t="str">
        <f>A1</f>
        <v>CÔNG TY CỔ PHẦN APECI</v>
      </c>
      <c r="E44" s="287"/>
      <c r="F44" s="287"/>
      <c r="G44" s="287"/>
      <c r="H44" s="287"/>
    </row>
    <row r="45" spans="2:8" s="19" customFormat="1" ht="18" customHeight="1">
      <c r="B45" s="26" t="s">
        <v>233</v>
      </c>
      <c r="C45" s="18"/>
      <c r="D45" s="287" t="s">
        <v>234</v>
      </c>
      <c r="E45" s="287"/>
      <c r="F45" s="287"/>
      <c r="G45" s="287"/>
      <c r="H45" s="287"/>
    </row>
    <row r="46" s="19" customFormat="1" ht="18" customHeight="1">
      <c r="D46" s="33"/>
    </row>
    <row r="47" s="19" customFormat="1" ht="18" customHeight="1">
      <c r="D47" s="33"/>
    </row>
    <row r="48" s="19" customFormat="1" ht="18" customHeight="1">
      <c r="D48" s="33"/>
    </row>
    <row r="49" s="19" customFormat="1" ht="18" customHeight="1">
      <c r="D49" s="33"/>
    </row>
    <row r="50" spans="2:8" s="18" customFormat="1" ht="18" customHeight="1">
      <c r="B50" s="26" t="str">
        <f>Balance!B152</f>
        <v>ĐÀO XUÂN ĐỨC</v>
      </c>
      <c r="D50" s="287" t="s">
        <v>366</v>
      </c>
      <c r="E50" s="287"/>
      <c r="F50" s="287"/>
      <c r="G50" s="287"/>
      <c r="H50" s="287"/>
    </row>
    <row r="51" s="19" customFormat="1" ht="18" customHeight="1">
      <c r="D51" s="33"/>
    </row>
    <row r="52" s="19" customFormat="1" ht="18" customHeight="1">
      <c r="D52" s="33"/>
    </row>
    <row r="53" s="19" customFormat="1" ht="18" customHeight="1">
      <c r="D53" s="33"/>
    </row>
    <row r="54" s="19" customFormat="1" ht="18" customHeight="1">
      <c r="D54" s="33"/>
    </row>
    <row r="55" s="19" customFormat="1" ht="18" customHeight="1">
      <c r="D55" s="33"/>
    </row>
    <row r="56" s="19" customFormat="1" ht="15">
      <c r="D56" s="33"/>
    </row>
    <row r="57" s="19" customFormat="1" ht="15">
      <c r="D57" s="33"/>
    </row>
    <row r="58" s="19" customFormat="1" ht="15">
      <c r="D58" s="33"/>
    </row>
    <row r="59" s="19" customFormat="1" ht="15">
      <c r="D59" s="33"/>
    </row>
    <row r="60" spans="1:8" s="19" customFormat="1" ht="15.75">
      <c r="A60" s="14"/>
      <c r="B60" s="14"/>
      <c r="C60" s="14"/>
      <c r="D60" s="82"/>
      <c r="E60" s="14"/>
      <c r="F60" s="14"/>
      <c r="G60" s="14"/>
      <c r="H60" s="14"/>
    </row>
  </sheetData>
  <sheetProtection/>
  <mergeCells count="12">
    <mergeCell ref="E8:H8"/>
    <mergeCell ref="H9:H10"/>
    <mergeCell ref="G9:G10"/>
    <mergeCell ref="F9:F10"/>
    <mergeCell ref="D50:H50"/>
    <mergeCell ref="D44:H44"/>
    <mergeCell ref="D45:H45"/>
    <mergeCell ref="E43:H43"/>
    <mergeCell ref="B9:B10"/>
    <mergeCell ref="C9:C10"/>
    <mergeCell ref="D9:D10"/>
    <mergeCell ref="E9:E10"/>
  </mergeCells>
  <printOptions/>
  <pageMargins left="0.94" right="0.26" top="1.12" bottom="1.16" header="0.74" footer="0.24"/>
  <pageSetup firstPageNumber="3" useFirstPageNumber="1" horizontalDpi="300" verticalDpi="300" orientation="landscape" r:id="rId3"/>
  <headerFooter alignWithMargins="0">
    <oddFooter>&amp;CPage &amp;P</oddFooter>
  </headerFooter>
  <legacyDrawing r:id="rId2"/>
</worksheet>
</file>

<file path=xl/worksheets/sheet3.xml><?xml version="1.0" encoding="utf-8"?>
<worksheet xmlns="http://schemas.openxmlformats.org/spreadsheetml/2006/main" xmlns:r="http://schemas.openxmlformats.org/officeDocument/2006/relationships">
  <dimension ref="A1:I68"/>
  <sheetViews>
    <sheetView view="pageBreakPreview" zoomScaleSheetLayoutView="100" zoomScalePageLayoutView="0" workbookViewId="0" topLeftCell="A29">
      <selection activeCell="I55" sqref="I55"/>
    </sheetView>
  </sheetViews>
  <sheetFormatPr defaultColWidth="9.140625" defaultRowHeight="12.75"/>
  <cols>
    <col min="1" max="1" width="3.57421875" style="14" customWidth="1"/>
    <col min="2" max="2" width="0.5625" style="14" customWidth="1"/>
    <col min="3" max="3" width="47.140625" style="14" customWidth="1"/>
    <col min="4" max="4" width="6.421875" style="14" customWidth="1"/>
    <col min="5" max="5" width="5.140625" style="14" customWidth="1"/>
    <col min="6" max="6" width="15.421875" style="147" customWidth="1"/>
    <col min="7" max="7" width="15.00390625" style="14" customWidth="1"/>
    <col min="8" max="8" width="20.7109375" style="174" bestFit="1" customWidth="1"/>
    <col min="9" max="9" width="29.28125" style="174" bestFit="1" customWidth="1"/>
    <col min="10" max="16384" width="9.140625" style="14" customWidth="1"/>
  </cols>
  <sheetData>
    <row r="1" spans="1:7" ht="15" customHeight="1">
      <c r="A1" s="140" t="str">
        <f>+Balance!A1</f>
        <v>CÔNG TY CỔ PHẦN APECI</v>
      </c>
      <c r="B1" s="1"/>
      <c r="E1" s="7"/>
      <c r="F1" s="7"/>
      <c r="G1" s="4" t="str">
        <f>Balance!F1</f>
        <v>BÁO CÁO TÀI CHÍNH</v>
      </c>
    </row>
    <row r="2" spans="1:7" ht="15" customHeight="1">
      <c r="A2" s="141" t="str">
        <f>+Balance!A2</f>
        <v>Địa chỉ: Tầng 6, Tòa nhà APEC, 14 Lê Đại Hành, Hai Bà Trưng, Hà Nội</v>
      </c>
      <c r="B2" s="5"/>
      <c r="E2" s="7"/>
      <c r="F2" s="7"/>
      <c r="G2" s="7" t="str">
        <f>Balance!F2</f>
        <v>Quý II năm 2012</v>
      </c>
    </row>
    <row r="3" spans="1:7" ht="15" customHeight="1">
      <c r="A3" s="141" t="str">
        <f>+Balance!A3</f>
        <v>Tel: 043.577.1983                                                                        Fax: 043.577.1985</v>
      </c>
      <c r="B3" s="5"/>
      <c r="D3" s="7"/>
      <c r="E3" s="7"/>
      <c r="F3" s="142"/>
      <c r="G3" s="7"/>
    </row>
    <row r="4" spans="1:7" ht="2.25" customHeight="1">
      <c r="A4" s="59"/>
      <c r="B4" s="59"/>
      <c r="C4" s="25"/>
      <c r="D4" s="11"/>
      <c r="E4" s="11"/>
      <c r="F4" s="143"/>
      <c r="G4" s="144"/>
    </row>
    <row r="5" spans="1:7" ht="2.25" customHeight="1">
      <c r="A5" s="76"/>
      <c r="B5" s="76"/>
      <c r="C5" s="98"/>
      <c r="D5" s="16"/>
      <c r="E5" s="16"/>
      <c r="F5" s="145"/>
      <c r="G5" s="146"/>
    </row>
    <row r="6" spans="1:7" ht="15" customHeight="1">
      <c r="A6" s="76"/>
      <c r="B6" s="76"/>
      <c r="C6" s="98"/>
      <c r="D6" s="16"/>
      <c r="E6" s="16"/>
      <c r="G6" s="148" t="s">
        <v>368</v>
      </c>
    </row>
    <row r="7" spans="1:7" ht="16.5" customHeight="1">
      <c r="A7" s="318" t="s">
        <v>244</v>
      </c>
      <c r="B7" s="318"/>
      <c r="C7" s="318"/>
      <c r="D7" s="318"/>
      <c r="E7" s="318"/>
      <c r="F7" s="318"/>
      <c r="G7" s="318"/>
    </row>
    <row r="8" spans="1:7" ht="15" customHeight="1">
      <c r="A8" s="319" t="s">
        <v>168</v>
      </c>
      <c r="B8" s="319"/>
      <c r="C8" s="319"/>
      <c r="D8" s="319"/>
      <c r="E8" s="319"/>
      <c r="F8" s="319"/>
      <c r="G8" s="319"/>
    </row>
    <row r="9" spans="1:7" ht="15" customHeight="1">
      <c r="A9" s="287" t="s">
        <v>405</v>
      </c>
      <c r="B9" s="287"/>
      <c r="C9" s="287"/>
      <c r="D9" s="287"/>
      <c r="E9" s="287"/>
      <c r="F9" s="287"/>
      <c r="G9" s="287"/>
    </row>
    <row r="10" spans="2:7" ht="15" customHeight="1">
      <c r="B10" s="150"/>
      <c r="C10" s="150"/>
      <c r="D10" s="150"/>
      <c r="E10" s="150"/>
      <c r="G10" s="51" t="s">
        <v>166</v>
      </c>
    </row>
    <row r="11" spans="1:9" s="19" customFormat="1" ht="13.5" customHeight="1">
      <c r="A11" s="320" t="s">
        <v>169</v>
      </c>
      <c r="B11" s="320"/>
      <c r="C11" s="320" t="s">
        <v>113</v>
      </c>
      <c r="D11" s="310" t="s">
        <v>2</v>
      </c>
      <c r="E11" s="322" t="s">
        <v>367</v>
      </c>
      <c r="F11" s="324" t="s">
        <v>405</v>
      </c>
      <c r="G11" s="326" t="s">
        <v>404</v>
      </c>
      <c r="H11" s="110"/>
      <c r="I11" s="110"/>
    </row>
    <row r="12" spans="1:9" s="19" customFormat="1" ht="13.5" customHeight="1" thickBot="1">
      <c r="A12" s="321"/>
      <c r="B12" s="321"/>
      <c r="C12" s="321"/>
      <c r="D12" s="311"/>
      <c r="E12" s="323"/>
      <c r="F12" s="325"/>
      <c r="G12" s="327"/>
      <c r="H12" s="110"/>
      <c r="I12" s="110"/>
    </row>
    <row r="13" spans="1:7" ht="2.25" customHeight="1" hidden="1">
      <c r="A13" s="76"/>
      <c r="B13" s="76"/>
      <c r="C13" s="73"/>
      <c r="D13" s="73"/>
      <c r="E13" s="151"/>
      <c r="F13" s="148"/>
      <c r="G13" s="151"/>
    </row>
    <row r="14" spans="1:7" ht="18" customHeight="1" thickTop="1">
      <c r="A14" s="73" t="s">
        <v>170</v>
      </c>
      <c r="B14" s="76"/>
      <c r="C14" s="152" t="s">
        <v>171</v>
      </c>
      <c r="D14" s="98"/>
      <c r="E14" s="98"/>
      <c r="F14" s="154"/>
      <c r="G14" s="98"/>
    </row>
    <row r="15" spans="1:9" s="162" customFormat="1" ht="15" customHeight="1">
      <c r="A15" s="155" t="s">
        <v>8</v>
      </c>
      <c r="B15" s="156"/>
      <c r="C15" s="157" t="s">
        <v>172</v>
      </c>
      <c r="D15" s="158" t="s">
        <v>115</v>
      </c>
      <c r="E15" s="159"/>
      <c r="F15" s="160">
        <f>PLI!G28</f>
        <v>2825943686</v>
      </c>
      <c r="G15" s="161">
        <v>777195855</v>
      </c>
      <c r="H15" s="196"/>
      <c r="I15" s="196"/>
    </row>
    <row r="16" spans="1:9" s="162" customFormat="1" ht="15" customHeight="1">
      <c r="A16" s="155" t="s">
        <v>10</v>
      </c>
      <c r="B16" s="156"/>
      <c r="C16" s="157" t="s">
        <v>173</v>
      </c>
      <c r="D16" s="158"/>
      <c r="E16" s="159"/>
      <c r="F16" s="160"/>
      <c r="G16" s="161"/>
      <c r="H16" s="196"/>
      <c r="I16" s="196"/>
    </row>
    <row r="17" spans="1:7" ht="13.5" customHeight="1">
      <c r="A17" s="98"/>
      <c r="B17" s="98"/>
      <c r="C17" s="163" t="s">
        <v>174</v>
      </c>
      <c r="D17" s="164" t="s">
        <v>175</v>
      </c>
      <c r="E17" s="165"/>
      <c r="F17" s="166">
        <f>+Balance!F57+Balance!F51-Balance!E57-Balance!E51+49011913</f>
        <v>93878305</v>
      </c>
      <c r="G17" s="167">
        <v>87801326</v>
      </c>
    </row>
    <row r="18" spans="1:7" ht="15.75">
      <c r="A18" s="98"/>
      <c r="B18" s="98"/>
      <c r="C18" s="163" t="s">
        <v>176</v>
      </c>
      <c r="D18" s="164" t="s">
        <v>117</v>
      </c>
      <c r="E18" s="165"/>
      <c r="F18" s="166">
        <v>0</v>
      </c>
      <c r="G18" s="167">
        <v>0</v>
      </c>
    </row>
    <row r="19" spans="1:7" ht="15.75">
      <c r="A19" s="98"/>
      <c r="B19" s="98"/>
      <c r="C19" s="163" t="s">
        <v>177</v>
      </c>
      <c r="D19" s="164" t="s">
        <v>178</v>
      </c>
      <c r="E19" s="165"/>
      <c r="F19" s="166">
        <v>0</v>
      </c>
      <c r="G19" s="167">
        <v>0</v>
      </c>
    </row>
    <row r="20" spans="1:7" ht="15.75">
      <c r="A20" s="98"/>
      <c r="B20" s="98"/>
      <c r="C20" s="194" t="s">
        <v>241</v>
      </c>
      <c r="D20" s="164" t="s">
        <v>117</v>
      </c>
      <c r="E20" s="165"/>
      <c r="F20" s="166">
        <f>+Balance!F20-Balance!E20</f>
        <v>0</v>
      </c>
      <c r="G20" s="167">
        <v>1169934800</v>
      </c>
    </row>
    <row r="21" spans="1:7" ht="13.5" customHeight="1">
      <c r="A21" s="98"/>
      <c r="B21" s="98"/>
      <c r="C21" s="163" t="s">
        <v>179</v>
      </c>
      <c r="D21" s="164" t="s">
        <v>180</v>
      </c>
      <c r="E21" s="165"/>
      <c r="F21" s="166">
        <f>-PLI!G18-PLI!G19</f>
        <v>-5185264320</v>
      </c>
      <c r="G21" s="167">
        <v>0</v>
      </c>
    </row>
    <row r="22" spans="1:7" ht="13.5" customHeight="1">
      <c r="A22" s="98"/>
      <c r="B22" s="98"/>
      <c r="C22" s="163" t="s">
        <v>181</v>
      </c>
      <c r="D22" s="164" t="s">
        <v>182</v>
      </c>
      <c r="E22" s="165"/>
      <c r="F22" s="166"/>
      <c r="G22" s="167"/>
    </row>
    <row r="23" spans="1:7" ht="1.5" customHeight="1">
      <c r="A23" s="98"/>
      <c r="B23" s="98"/>
      <c r="C23" s="163"/>
      <c r="D23" s="80"/>
      <c r="E23" s="165"/>
      <c r="F23" s="166"/>
      <c r="G23" s="167"/>
    </row>
    <row r="24" spans="1:9" s="170" customFormat="1" ht="15" customHeight="1">
      <c r="A24" s="155" t="s">
        <v>20</v>
      </c>
      <c r="B24" s="168"/>
      <c r="C24" s="157" t="s">
        <v>183</v>
      </c>
      <c r="D24" s="158" t="s">
        <v>184</v>
      </c>
      <c r="E24" s="159"/>
      <c r="F24" s="160">
        <f>SUM(F15:F22)</f>
        <v>-2265442329</v>
      </c>
      <c r="G24" s="160">
        <v>2034931981</v>
      </c>
      <c r="H24" s="197"/>
      <c r="I24" s="197"/>
    </row>
    <row r="25" spans="1:7" ht="15" customHeight="1">
      <c r="A25" s="76"/>
      <c r="B25" s="76"/>
      <c r="C25" s="157" t="s">
        <v>185</v>
      </c>
      <c r="D25" s="127"/>
      <c r="E25" s="171"/>
      <c r="F25" s="172"/>
      <c r="G25" s="173"/>
    </row>
    <row r="26" spans="1:7" ht="13.5" customHeight="1">
      <c r="A26" s="98"/>
      <c r="B26" s="98"/>
      <c r="C26" s="163" t="s">
        <v>186</v>
      </c>
      <c r="D26" s="164" t="s">
        <v>187</v>
      </c>
      <c r="E26" s="165"/>
      <c r="F26" s="166">
        <f>-1202885029</f>
        <v>-1202885029</v>
      </c>
      <c r="G26" s="167">
        <v>2603677572</v>
      </c>
    </row>
    <row r="27" spans="1:7" ht="13.5" customHeight="1">
      <c r="A27" s="98"/>
      <c r="B27" s="98"/>
      <c r="C27" s="163" t="s">
        <v>188</v>
      </c>
      <c r="D27" s="164" t="s">
        <v>119</v>
      </c>
      <c r="E27" s="165"/>
      <c r="F27" s="166">
        <f>-128364213</f>
        <v>-128364213</v>
      </c>
      <c r="G27" s="167"/>
    </row>
    <row r="28" spans="1:7" ht="13.5" customHeight="1">
      <c r="A28" s="98"/>
      <c r="B28" s="98"/>
      <c r="C28" s="163" t="s">
        <v>376</v>
      </c>
      <c r="D28" s="164" t="s">
        <v>122</v>
      </c>
      <c r="E28" s="165"/>
      <c r="F28" s="166">
        <f>4175141209-617078682+2000</f>
        <v>3558064527</v>
      </c>
      <c r="G28" s="167">
        <v>7818294673</v>
      </c>
    </row>
    <row r="29" spans="1:7" ht="13.5" customHeight="1">
      <c r="A29" s="98"/>
      <c r="B29" s="98"/>
      <c r="C29" s="163" t="s">
        <v>189</v>
      </c>
      <c r="D29" s="80"/>
      <c r="E29" s="165"/>
      <c r="F29" s="166"/>
      <c r="G29" s="167"/>
    </row>
    <row r="30" spans="1:7" ht="13.5" customHeight="1">
      <c r="A30" s="98"/>
      <c r="B30" s="98"/>
      <c r="C30" s="163" t="s">
        <v>190</v>
      </c>
      <c r="D30" s="80">
        <v>12</v>
      </c>
      <c r="E30" s="165"/>
      <c r="F30" s="166">
        <f>+Balance!F35-Balance!E35+-514456416</f>
        <v>54850838</v>
      </c>
      <c r="G30" s="167">
        <v>-31549999</v>
      </c>
    </row>
    <row r="31" spans="1:7" ht="13.5" customHeight="1">
      <c r="A31" s="98"/>
      <c r="B31" s="98"/>
      <c r="C31" s="163" t="s">
        <v>191</v>
      </c>
      <c r="D31" s="80">
        <v>13</v>
      </c>
      <c r="E31" s="165"/>
      <c r="F31" s="166">
        <v>-2500000</v>
      </c>
      <c r="G31" s="167"/>
    </row>
    <row r="32" spans="1:7" ht="13.5" customHeight="1">
      <c r="A32" s="98"/>
      <c r="B32" s="98"/>
      <c r="C32" s="163" t="s">
        <v>192</v>
      </c>
      <c r="D32" s="80">
        <v>14</v>
      </c>
      <c r="E32" s="165"/>
      <c r="F32" s="166">
        <v>0</v>
      </c>
      <c r="G32" s="167">
        <v>0</v>
      </c>
    </row>
    <row r="33" spans="1:7" ht="13.5" customHeight="1">
      <c r="A33" s="98"/>
      <c r="B33" s="98"/>
      <c r="C33" s="163" t="s">
        <v>193</v>
      </c>
      <c r="D33" s="80">
        <v>15</v>
      </c>
      <c r="E33" s="165"/>
      <c r="F33" s="166">
        <v>72466200</v>
      </c>
      <c r="G33" s="167"/>
    </row>
    <row r="34" spans="1:7" ht="13.5" customHeight="1">
      <c r="A34" s="98"/>
      <c r="B34" s="98"/>
      <c r="C34" s="163" t="s">
        <v>194</v>
      </c>
      <c r="D34" s="80">
        <v>16</v>
      </c>
      <c r="E34" s="165"/>
      <c r="F34" s="166">
        <f>-9200000</f>
        <v>-9200000</v>
      </c>
      <c r="G34" s="167">
        <v>-3564343060</v>
      </c>
    </row>
    <row r="35" spans="1:7" ht="15" customHeight="1">
      <c r="A35" s="76"/>
      <c r="B35" s="76"/>
      <c r="C35" s="157" t="s">
        <v>195</v>
      </c>
      <c r="D35" s="127">
        <v>20</v>
      </c>
      <c r="E35" s="171"/>
      <c r="F35" s="172">
        <f>SUM(F24:F34)</f>
        <v>76989994</v>
      </c>
      <c r="G35" s="172">
        <v>8861011167</v>
      </c>
    </row>
    <row r="36" spans="1:7" ht="0.75" customHeight="1" hidden="1">
      <c r="A36" s="76"/>
      <c r="B36" s="76"/>
      <c r="C36" s="175"/>
      <c r="D36" s="127"/>
      <c r="E36" s="171"/>
      <c r="F36" s="172"/>
      <c r="G36" s="173"/>
    </row>
    <row r="37" spans="1:7" ht="15" customHeight="1">
      <c r="A37" s="73" t="s">
        <v>12</v>
      </c>
      <c r="B37" s="76"/>
      <c r="C37" s="175" t="s">
        <v>196</v>
      </c>
      <c r="D37" s="127"/>
      <c r="E37" s="171"/>
      <c r="F37" s="172"/>
      <c r="G37" s="173"/>
    </row>
    <row r="38" spans="1:7" ht="13.5" customHeight="1">
      <c r="A38" s="176" t="s">
        <v>8</v>
      </c>
      <c r="B38" s="76"/>
      <c r="C38" s="163" t="s">
        <v>197</v>
      </c>
      <c r="D38" s="80">
        <v>21</v>
      </c>
      <c r="E38" s="165"/>
      <c r="F38" s="166">
        <f>-130138719</f>
        <v>-130138719</v>
      </c>
      <c r="G38" s="167">
        <v>-10915225613</v>
      </c>
    </row>
    <row r="39" spans="1:7" ht="13.5" customHeight="1">
      <c r="A39" s="176" t="s">
        <v>10</v>
      </c>
      <c r="B39" s="76"/>
      <c r="C39" s="163" t="s">
        <v>198</v>
      </c>
      <c r="D39" s="80">
        <v>22</v>
      </c>
      <c r="E39" s="165"/>
      <c r="F39" s="166">
        <f>-TM!G63+TM!F101</f>
        <v>0</v>
      </c>
      <c r="G39" s="167">
        <v>0</v>
      </c>
    </row>
    <row r="40" spans="1:7" ht="17.25" customHeight="1">
      <c r="A40" s="176" t="s">
        <v>20</v>
      </c>
      <c r="B40" s="76"/>
      <c r="C40" s="163" t="s">
        <v>199</v>
      </c>
      <c r="D40" s="80">
        <v>23</v>
      </c>
      <c r="E40" s="165"/>
      <c r="F40" s="259"/>
      <c r="G40" s="167">
        <v>-49500000000</v>
      </c>
    </row>
    <row r="41" spans="1:7" ht="17.25" customHeight="1">
      <c r="A41" s="176" t="s">
        <v>22</v>
      </c>
      <c r="B41" s="76"/>
      <c r="C41" s="163" t="s">
        <v>200</v>
      </c>
      <c r="D41" s="80">
        <v>24</v>
      </c>
      <c r="E41" s="165"/>
      <c r="F41" s="166"/>
      <c r="G41" s="167">
        <v>32702332799</v>
      </c>
    </row>
    <row r="42" spans="1:7" ht="13.5" customHeight="1">
      <c r="A42" s="176" t="s">
        <v>25</v>
      </c>
      <c r="B42" s="76"/>
      <c r="C42" s="163" t="s">
        <v>201</v>
      </c>
      <c r="D42" s="80">
        <v>25</v>
      </c>
      <c r="E42" s="165"/>
      <c r="F42" s="166">
        <v>-1607522102</v>
      </c>
      <c r="G42" s="167">
        <v>-21984707494</v>
      </c>
    </row>
    <row r="43" spans="1:7" ht="13.5" customHeight="1">
      <c r="A43" s="176" t="s">
        <v>27</v>
      </c>
      <c r="B43" s="76"/>
      <c r="C43" s="163" t="s">
        <v>202</v>
      </c>
      <c r="D43" s="80">
        <v>26</v>
      </c>
      <c r="E43" s="165"/>
      <c r="F43" s="166"/>
      <c r="G43" s="167">
        <v>4169347284</v>
      </c>
    </row>
    <row r="44" spans="1:7" ht="13.5" customHeight="1">
      <c r="A44" s="176" t="s">
        <v>79</v>
      </c>
      <c r="B44" s="76"/>
      <c r="C44" s="163" t="s">
        <v>203</v>
      </c>
      <c r="D44" s="80">
        <v>27</v>
      </c>
      <c r="E44" s="165"/>
      <c r="F44" s="166">
        <f>1655513660+911597500+2620653160</f>
        <v>5187764320</v>
      </c>
      <c r="G44" s="167">
        <v>-4609294622</v>
      </c>
    </row>
    <row r="45" spans="1:7" ht="12.75" customHeight="1">
      <c r="A45" s="98"/>
      <c r="B45" s="76"/>
      <c r="C45" s="157" t="s">
        <v>204</v>
      </c>
      <c r="D45" s="133">
        <v>30</v>
      </c>
      <c r="E45" s="159"/>
      <c r="F45" s="160">
        <f>SUM(F38:F44)</f>
        <v>3450103499</v>
      </c>
      <c r="G45" s="160">
        <v>-50137547646</v>
      </c>
    </row>
    <row r="46" spans="1:7" ht="3" customHeight="1">
      <c r="A46" s="98"/>
      <c r="B46" s="76"/>
      <c r="C46" s="175"/>
      <c r="D46" s="127"/>
      <c r="E46" s="171"/>
      <c r="F46" s="172"/>
      <c r="G46" s="173"/>
    </row>
    <row r="47" spans="1:7" ht="3" customHeight="1" hidden="1">
      <c r="A47" s="73" t="s">
        <v>16</v>
      </c>
      <c r="B47" s="76"/>
      <c r="C47" s="152" t="s">
        <v>205</v>
      </c>
      <c r="D47" s="80"/>
      <c r="E47" s="165"/>
      <c r="F47" s="167"/>
      <c r="G47" s="167"/>
    </row>
    <row r="48" spans="1:7" ht="13.5" customHeight="1">
      <c r="A48" s="176" t="s">
        <v>8</v>
      </c>
      <c r="B48" s="98"/>
      <c r="C48" s="163" t="s">
        <v>206</v>
      </c>
      <c r="D48" s="80">
        <v>31</v>
      </c>
      <c r="E48" s="165"/>
      <c r="F48" s="167"/>
      <c r="G48" s="167"/>
    </row>
    <row r="49" spans="1:7" ht="13.5" customHeight="1">
      <c r="A49" s="176" t="s">
        <v>10</v>
      </c>
      <c r="B49" s="98"/>
      <c r="C49" s="163" t="s">
        <v>207</v>
      </c>
      <c r="D49" s="80">
        <v>32</v>
      </c>
      <c r="E49" s="165"/>
      <c r="F49" s="167"/>
      <c r="G49" s="167"/>
    </row>
    <row r="50" spans="1:7" ht="13.5" customHeight="1">
      <c r="A50" s="176" t="s">
        <v>20</v>
      </c>
      <c r="B50" s="98"/>
      <c r="C50" s="163" t="s">
        <v>208</v>
      </c>
      <c r="D50" s="80">
        <v>33</v>
      </c>
      <c r="E50" s="165"/>
      <c r="F50" s="177">
        <v>684400000</v>
      </c>
      <c r="G50" s="167"/>
    </row>
    <row r="51" spans="1:7" ht="13.5" customHeight="1">
      <c r="A51" s="176" t="s">
        <v>22</v>
      </c>
      <c r="B51" s="98"/>
      <c r="C51" s="163" t="s">
        <v>209</v>
      </c>
      <c r="D51" s="80">
        <v>34</v>
      </c>
      <c r="E51" s="165"/>
      <c r="F51" s="177"/>
      <c r="G51" s="167"/>
    </row>
    <row r="52" spans="1:7" ht="13.5" customHeight="1">
      <c r="A52" s="176" t="s">
        <v>25</v>
      </c>
      <c r="B52" s="98"/>
      <c r="C52" s="163" t="s">
        <v>210</v>
      </c>
      <c r="D52" s="80">
        <v>35</v>
      </c>
      <c r="E52" s="165"/>
      <c r="F52" s="177"/>
      <c r="G52" s="167"/>
    </row>
    <row r="53" spans="1:7" ht="13.5" customHeight="1">
      <c r="A53" s="176" t="s">
        <v>27</v>
      </c>
      <c r="B53" s="98"/>
      <c r="C53" s="163" t="s">
        <v>211</v>
      </c>
      <c r="D53" s="80">
        <v>36</v>
      </c>
      <c r="E53" s="165"/>
      <c r="F53" s="166"/>
      <c r="G53" s="167"/>
    </row>
    <row r="54" spans="1:7" ht="1.5" customHeight="1">
      <c r="A54" s="98"/>
      <c r="B54" s="98"/>
      <c r="C54" s="163"/>
      <c r="D54" s="80"/>
      <c r="E54" s="165"/>
      <c r="F54" s="166"/>
      <c r="G54" s="167"/>
    </row>
    <row r="55" spans="1:7" ht="14.25" customHeight="1">
      <c r="A55" s="76"/>
      <c r="B55" s="76"/>
      <c r="C55" s="157" t="s">
        <v>212</v>
      </c>
      <c r="D55" s="133">
        <v>40</v>
      </c>
      <c r="E55" s="159"/>
      <c r="F55" s="160">
        <f>SUM(F48:F54)</f>
        <v>684400000</v>
      </c>
      <c r="G55" s="160">
        <v>0</v>
      </c>
    </row>
    <row r="56" spans="1:7" ht="14.25" customHeight="1">
      <c r="A56" s="76"/>
      <c r="B56" s="76"/>
      <c r="C56" s="175" t="s">
        <v>213</v>
      </c>
      <c r="D56" s="127">
        <v>50</v>
      </c>
      <c r="E56" s="171"/>
      <c r="F56" s="172">
        <f>F55+F45+F35</f>
        <v>4211493493</v>
      </c>
      <c r="G56" s="172">
        <v>-41276536479</v>
      </c>
    </row>
    <row r="57" spans="1:9" s="15" customFormat="1" ht="14.25" customHeight="1">
      <c r="A57" s="77"/>
      <c r="B57" s="77"/>
      <c r="C57" s="175" t="s">
        <v>214</v>
      </c>
      <c r="D57" s="127">
        <v>60</v>
      </c>
      <c r="E57" s="171"/>
      <c r="F57" s="172">
        <v>18128715610</v>
      </c>
      <c r="G57" s="173">
        <v>65225027359</v>
      </c>
      <c r="H57" s="198"/>
      <c r="I57" s="198"/>
    </row>
    <row r="58" spans="1:7" ht="14.25" customHeight="1">
      <c r="A58" s="76"/>
      <c r="B58" s="76"/>
      <c r="C58" s="163" t="s">
        <v>215</v>
      </c>
      <c r="D58" s="80">
        <v>61</v>
      </c>
      <c r="E58" s="165"/>
      <c r="F58" s="166">
        <v>0</v>
      </c>
      <c r="G58" s="167">
        <v>0</v>
      </c>
    </row>
    <row r="59" spans="1:8" ht="20.25" customHeight="1" thickBot="1">
      <c r="A59" s="213"/>
      <c r="B59" s="213"/>
      <c r="C59" s="241" t="s">
        <v>216</v>
      </c>
      <c r="D59" s="242">
        <v>70</v>
      </c>
      <c r="E59" s="243">
        <v>3</v>
      </c>
      <c r="F59" s="244">
        <f>F57+F56+F58</f>
        <v>22340209103</v>
      </c>
      <c r="G59" s="244">
        <v>23948490880</v>
      </c>
      <c r="H59" s="284">
        <f>+F59-Balance!E14</f>
        <v>0</v>
      </c>
    </row>
    <row r="60" spans="2:7" ht="16.5" customHeight="1" thickTop="1">
      <c r="B60" s="178"/>
      <c r="C60" s="316" t="str">
        <f>+Balance!D145</f>
        <v>Hà Nội, ngày 20 tháng 07 năm 2012  </v>
      </c>
      <c r="D60" s="316"/>
      <c r="E60" s="316"/>
      <c r="F60" s="316"/>
      <c r="G60" s="316"/>
    </row>
    <row r="61" spans="2:7" ht="16.5" customHeight="1">
      <c r="B61" s="178"/>
      <c r="C61" s="23"/>
      <c r="D61" s="287" t="str">
        <f>+Balance!D146</f>
        <v>CÔNG TY CỔ PHẦN APECI</v>
      </c>
      <c r="E61" s="287"/>
      <c r="F61" s="287"/>
      <c r="G61" s="287"/>
    </row>
    <row r="62" spans="2:9" s="15" customFormat="1" ht="16.5" customHeight="1">
      <c r="B62" s="19"/>
      <c r="C62" s="26" t="s">
        <v>233</v>
      </c>
      <c r="D62" s="317" t="s">
        <v>234</v>
      </c>
      <c r="E62" s="317"/>
      <c r="F62" s="317"/>
      <c r="G62" s="317"/>
      <c r="H62" s="198"/>
      <c r="I62" s="198"/>
    </row>
    <row r="63" spans="1:7" ht="18" customHeight="1">
      <c r="A63" s="19"/>
      <c r="B63" s="19"/>
      <c r="C63" s="26"/>
      <c r="D63" s="19"/>
      <c r="E63" s="19"/>
      <c r="F63" s="39"/>
      <c r="G63" s="19"/>
    </row>
    <row r="64" spans="1:7" ht="18" customHeight="1">
      <c r="A64" s="19"/>
      <c r="B64" s="19"/>
      <c r="C64" s="26"/>
      <c r="D64" s="19"/>
      <c r="E64" s="19"/>
      <c r="F64" s="39"/>
      <c r="G64" s="19"/>
    </row>
    <row r="65" spans="1:7" ht="11.25" customHeight="1" hidden="1">
      <c r="A65" s="19"/>
      <c r="B65" s="19"/>
      <c r="C65" s="26"/>
      <c r="D65" s="19"/>
      <c r="E65" s="19"/>
      <c r="F65" s="39"/>
      <c r="G65" s="19"/>
    </row>
    <row r="66" spans="1:3" ht="12" customHeight="1" hidden="1">
      <c r="A66" s="19"/>
      <c r="B66" s="19"/>
      <c r="C66" s="26"/>
    </row>
    <row r="67" spans="2:9" s="18" customFormat="1" ht="16.5" customHeight="1">
      <c r="B67" s="19"/>
      <c r="C67" s="179"/>
      <c r="D67" s="287"/>
      <c r="E67" s="287"/>
      <c r="F67" s="317"/>
      <c r="G67" s="317"/>
      <c r="H67" s="109"/>
      <c r="I67" s="109"/>
    </row>
    <row r="68" spans="3:7" s="18" customFormat="1" ht="18" customHeight="1">
      <c r="C68" s="26" t="str">
        <f>Balance!B152</f>
        <v>ĐÀO XUÂN ĐỨC</v>
      </c>
      <c r="D68" s="287" t="s">
        <v>366</v>
      </c>
      <c r="E68" s="287"/>
      <c r="F68" s="287"/>
      <c r="G68" s="287"/>
    </row>
  </sheetData>
  <sheetProtection/>
  <mergeCells count="15">
    <mergeCell ref="D68:G68"/>
    <mergeCell ref="A7:G7"/>
    <mergeCell ref="A8:G8"/>
    <mergeCell ref="A9:G9"/>
    <mergeCell ref="A11:B12"/>
    <mergeCell ref="C11:C12"/>
    <mergeCell ref="D11:D12"/>
    <mergeCell ref="E11:E12"/>
    <mergeCell ref="F11:F12"/>
    <mergeCell ref="G11:G12"/>
    <mergeCell ref="C60:G60"/>
    <mergeCell ref="D61:G61"/>
    <mergeCell ref="D62:G62"/>
    <mergeCell ref="D67:E67"/>
    <mergeCell ref="F67:G67"/>
  </mergeCells>
  <printOptions/>
  <pageMargins left="0.86" right="0.26" top="0.18" bottom="0.21" header="0.18" footer="0.16"/>
  <pageSetup firstPageNumber="4" useFirstPageNumber="1" horizontalDpi="600" verticalDpi="600" orientation="portrait" scale="88"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O19"/>
  <sheetViews>
    <sheetView view="pageBreakPreview" zoomScaleSheetLayoutView="100" zoomScalePageLayoutView="0" workbookViewId="0" topLeftCell="B1">
      <selection activeCell="B17" sqref="B17"/>
    </sheetView>
  </sheetViews>
  <sheetFormatPr defaultColWidth="9.140625" defaultRowHeight="12.75"/>
  <cols>
    <col min="1" max="1" width="4.8515625" style="135" customWidth="1"/>
    <col min="2" max="2" width="23.8515625" style="135" customWidth="1"/>
    <col min="3" max="3" width="2.00390625" style="135" hidden="1" customWidth="1"/>
    <col min="4" max="4" width="0.85546875" style="135" hidden="1" customWidth="1"/>
    <col min="5" max="5" width="18.7109375" style="135" customWidth="1"/>
    <col min="6" max="6" width="17.140625" style="135" customWidth="1"/>
    <col min="7" max="7" width="18.7109375" style="135" customWidth="1"/>
    <col min="8" max="8" width="15.00390625" style="135" customWidth="1"/>
    <col min="9" max="10" width="18.7109375" style="135" customWidth="1"/>
    <col min="11" max="11" width="26.57421875" style="135" customWidth="1"/>
    <col min="12" max="12" width="1.421875" style="135" customWidth="1"/>
    <col min="13" max="13" width="19.140625" style="135" customWidth="1"/>
    <col min="14" max="14" width="1.421875" style="135" customWidth="1"/>
    <col min="15" max="15" width="15.57421875" style="135" customWidth="1"/>
    <col min="16" max="16384" width="9.140625" style="135" customWidth="1"/>
  </cols>
  <sheetData>
    <row r="1" spans="1:10" s="115" customFormat="1" ht="18" customHeight="1">
      <c r="A1" s="330" t="str">
        <f>Balance!A1</f>
        <v>CÔNG TY CỔ PHẦN APECI</v>
      </c>
      <c r="B1" s="330"/>
      <c r="C1" s="330"/>
      <c r="D1" s="330"/>
      <c r="E1" s="330"/>
      <c r="F1" s="330"/>
      <c r="G1" s="114"/>
      <c r="J1" s="116" t="str">
        <f>Balance!F1</f>
        <v>BÁO CÁO TÀI CHÍNH</v>
      </c>
    </row>
    <row r="2" spans="1:10" s="115" customFormat="1" ht="16.5" customHeight="1">
      <c r="A2" s="117" t="str">
        <f>Balance!A2</f>
        <v>Địa chỉ: Tầng 6, Tòa nhà APEC, 14 Lê Đại Hành, Hai Bà Trưng, Hà Nội</v>
      </c>
      <c r="B2" s="118"/>
      <c r="C2" s="119"/>
      <c r="D2" s="119"/>
      <c r="E2" s="119"/>
      <c r="G2" s="120"/>
      <c r="H2" s="120"/>
      <c r="I2" s="120"/>
      <c r="J2" s="119" t="str">
        <f>Balance!F2</f>
        <v>Quý II năm 2012</v>
      </c>
    </row>
    <row r="3" spans="1:15" s="115" customFormat="1" ht="16.5" customHeight="1">
      <c r="A3" s="121" t="str">
        <f>Balance!A3</f>
        <v>Tel: 043.577.1983                                                                        Fax: 043.577.1985</v>
      </c>
      <c r="B3" s="121"/>
      <c r="C3" s="122"/>
      <c r="D3" s="122"/>
      <c r="E3" s="122"/>
      <c r="F3" s="122"/>
      <c r="G3" s="331"/>
      <c r="H3" s="332"/>
      <c r="I3" s="332"/>
      <c r="J3" s="332"/>
      <c r="K3" s="123"/>
      <c r="L3" s="123"/>
      <c r="M3" s="123"/>
      <c r="N3" s="123"/>
      <c r="O3" s="123"/>
    </row>
    <row r="4" spans="1:10" s="115" customFormat="1" ht="7.5" customHeight="1">
      <c r="A4" s="124"/>
      <c r="B4" s="124"/>
      <c r="C4" s="95"/>
      <c r="D4" s="95"/>
      <c r="E4" s="95"/>
      <c r="F4" s="95"/>
      <c r="G4" s="119"/>
      <c r="H4" s="119"/>
      <c r="I4" s="119"/>
      <c r="J4" s="119"/>
    </row>
    <row r="5" spans="1:10" s="115" customFormat="1" ht="17.25" customHeight="1">
      <c r="A5" s="125"/>
      <c r="C5" s="95"/>
      <c r="D5" s="95"/>
      <c r="E5" s="95"/>
      <c r="F5" s="95"/>
      <c r="H5" s="333" t="s">
        <v>245</v>
      </c>
      <c r="I5" s="333"/>
      <c r="J5" s="333"/>
    </row>
    <row r="6" spans="1:10" s="115" customFormat="1" ht="18" customHeight="1">
      <c r="A6" s="328" t="s">
        <v>318</v>
      </c>
      <c r="B6" s="328"/>
      <c r="C6" s="328"/>
      <c r="D6" s="328"/>
      <c r="E6" s="328"/>
      <c r="F6" s="328"/>
      <c r="G6" s="328"/>
      <c r="H6" s="328"/>
      <c r="I6" s="328"/>
      <c r="J6" s="328"/>
    </row>
    <row r="7" spans="1:10" s="115" customFormat="1" ht="18" customHeight="1">
      <c r="A7" s="328" t="s">
        <v>398</v>
      </c>
      <c r="B7" s="328"/>
      <c r="C7" s="328"/>
      <c r="D7" s="328"/>
      <c r="E7" s="328"/>
      <c r="F7" s="328"/>
      <c r="G7" s="328"/>
      <c r="H7" s="328"/>
      <c r="I7" s="328"/>
      <c r="J7" s="328"/>
    </row>
    <row r="8" spans="1:10" s="115" customFormat="1" ht="15" customHeight="1">
      <c r="A8" s="329" t="s">
        <v>70</v>
      </c>
      <c r="B8" s="329"/>
      <c r="C8" s="329"/>
      <c r="D8" s="329"/>
      <c r="E8" s="329"/>
      <c r="F8" s="329"/>
      <c r="G8" s="329"/>
      <c r="H8" s="329"/>
      <c r="I8" s="329"/>
      <c r="J8" s="329"/>
    </row>
    <row r="9" spans="1:7" s="115" customFormat="1" ht="14.25" customHeight="1">
      <c r="A9" s="125"/>
      <c r="C9" s="95"/>
      <c r="D9" s="95"/>
      <c r="E9" s="95"/>
      <c r="F9" s="95"/>
      <c r="G9" s="95"/>
    </row>
    <row r="10" spans="1:10" s="126" customFormat="1" ht="18" customHeight="1">
      <c r="A10" s="73">
        <v>16</v>
      </c>
      <c r="B10" s="77" t="s">
        <v>94</v>
      </c>
      <c r="C10" s="95"/>
      <c r="D10" s="95"/>
      <c r="E10" s="95"/>
      <c r="F10" s="95"/>
      <c r="G10" s="95"/>
      <c r="H10" s="51"/>
      <c r="I10" s="51"/>
      <c r="J10" s="51" t="s">
        <v>166</v>
      </c>
    </row>
    <row r="11" spans="1:7" s="126" customFormat="1" ht="20.25" customHeight="1">
      <c r="A11" s="206" t="s">
        <v>319</v>
      </c>
      <c r="B11" s="77" t="s">
        <v>320</v>
      </c>
      <c r="C11" s="95"/>
      <c r="D11" s="95"/>
      <c r="E11" s="95"/>
      <c r="F11" s="95"/>
      <c r="G11" s="95"/>
    </row>
    <row r="12" spans="1:15" s="115" customFormat="1" ht="40.5" customHeight="1" thickBot="1">
      <c r="A12" s="242"/>
      <c r="B12" s="245" t="s">
        <v>243</v>
      </c>
      <c r="C12" s="246"/>
      <c r="D12" s="246"/>
      <c r="E12" s="245" t="s">
        <v>95</v>
      </c>
      <c r="F12" s="245" t="s">
        <v>96</v>
      </c>
      <c r="G12" s="245" t="s">
        <v>101</v>
      </c>
      <c r="H12" s="245" t="s">
        <v>102</v>
      </c>
      <c r="I12" s="245" t="s">
        <v>321</v>
      </c>
      <c r="J12" s="245" t="s">
        <v>167</v>
      </c>
      <c r="K12" s="129"/>
      <c r="L12" s="129"/>
      <c r="M12" s="129"/>
      <c r="N12" s="129"/>
      <c r="O12" s="129"/>
    </row>
    <row r="13" spans="1:15" s="115" customFormat="1" ht="6" customHeight="1" thickTop="1">
      <c r="A13" s="80"/>
      <c r="B13" s="130"/>
      <c r="E13" s="76"/>
      <c r="F13" s="73"/>
      <c r="G13" s="131"/>
      <c r="H13" s="131"/>
      <c r="I13" s="131"/>
      <c r="J13" s="132"/>
      <c r="K13" s="129"/>
      <c r="L13" s="129"/>
      <c r="M13" s="129"/>
      <c r="N13" s="129"/>
      <c r="O13" s="129"/>
    </row>
    <row r="14" spans="1:11" s="138" customFormat="1" ht="18.75" customHeight="1">
      <c r="A14" s="15"/>
      <c r="B14" s="77" t="s">
        <v>417</v>
      </c>
      <c r="E14" s="91">
        <v>264000000000</v>
      </c>
      <c r="F14" s="91">
        <v>48496600000</v>
      </c>
      <c r="G14" s="91">
        <v>1268874614</v>
      </c>
      <c r="H14" s="207">
        <v>24751612</v>
      </c>
      <c r="I14" s="207">
        <v>-61385933970</v>
      </c>
      <c r="J14" s="91">
        <f>+SUM(E14:I14)</f>
        <v>252404292256</v>
      </c>
      <c r="K14" s="139"/>
    </row>
    <row r="15" spans="1:11" ht="18.75" customHeight="1">
      <c r="A15" s="14"/>
      <c r="B15" s="134" t="s">
        <v>322</v>
      </c>
      <c r="E15" s="95">
        <v>0</v>
      </c>
      <c r="F15" s="95"/>
      <c r="G15" s="95"/>
      <c r="H15" s="95"/>
      <c r="I15" s="95">
        <v>553599889</v>
      </c>
      <c r="J15" s="95">
        <f>+SUM(E15:I15)</f>
        <v>553599889</v>
      </c>
      <c r="K15" s="136"/>
    </row>
    <row r="16" spans="1:11" s="138" customFormat="1" ht="18.75" customHeight="1">
      <c r="A16" s="15"/>
      <c r="B16" s="77" t="s">
        <v>394</v>
      </c>
      <c r="E16" s="91">
        <f aca="true" t="shared" si="0" ref="E16:J16">E15+E14</f>
        <v>264000000000</v>
      </c>
      <c r="F16" s="91">
        <f t="shared" si="0"/>
        <v>48496600000</v>
      </c>
      <c r="G16" s="91">
        <f t="shared" si="0"/>
        <v>1268874614</v>
      </c>
      <c r="H16" s="91">
        <f t="shared" si="0"/>
        <v>24751612</v>
      </c>
      <c r="I16" s="91">
        <f t="shared" si="0"/>
        <v>-60832334081</v>
      </c>
      <c r="J16" s="91">
        <f t="shared" si="0"/>
        <v>252957892145</v>
      </c>
      <c r="K16" s="139">
        <f>+J16-Balance!F122</f>
        <v>0</v>
      </c>
    </row>
    <row r="17" spans="1:11" ht="18.75" customHeight="1">
      <c r="A17" s="14"/>
      <c r="B17" s="134" t="s">
        <v>370</v>
      </c>
      <c r="E17" s="95">
        <v>0</v>
      </c>
      <c r="F17" s="95"/>
      <c r="G17" s="95">
        <v>0</v>
      </c>
      <c r="H17" s="95">
        <v>0</v>
      </c>
      <c r="I17" s="95">
        <f>PLI!E32</f>
        <v>2272343797</v>
      </c>
      <c r="J17" s="95">
        <f>+SUM(E17:I17)</f>
        <v>2272343797</v>
      </c>
      <c r="K17" s="136"/>
    </row>
    <row r="18" spans="1:13" s="138" customFormat="1" ht="18.75" customHeight="1" thickBot="1">
      <c r="A18" s="247"/>
      <c r="B18" s="212" t="s">
        <v>406</v>
      </c>
      <c r="C18" s="248"/>
      <c r="D18" s="248"/>
      <c r="E18" s="63">
        <f aca="true" t="shared" si="1" ref="E18:J18">E16+E17</f>
        <v>264000000000</v>
      </c>
      <c r="F18" s="63">
        <f t="shared" si="1"/>
        <v>48496600000</v>
      </c>
      <c r="G18" s="63">
        <f t="shared" si="1"/>
        <v>1268874614</v>
      </c>
      <c r="H18" s="63">
        <f t="shared" si="1"/>
        <v>24751612</v>
      </c>
      <c r="I18" s="63">
        <f t="shared" si="1"/>
        <v>-58559990284</v>
      </c>
      <c r="J18" s="63">
        <f t="shared" si="1"/>
        <v>255230235942</v>
      </c>
      <c r="K18" s="139">
        <f>+J18-Balance!E124</f>
        <v>0</v>
      </c>
      <c r="M18" s="139">
        <f>K17+K16+K15</f>
        <v>0</v>
      </c>
    </row>
    <row r="19" ht="16.5" thickTop="1">
      <c r="F19" s="136"/>
    </row>
  </sheetData>
  <sheetProtection/>
  <mergeCells count="6">
    <mergeCell ref="A7:J7"/>
    <mergeCell ref="A8:J8"/>
    <mergeCell ref="A1:F1"/>
    <mergeCell ref="G3:J3"/>
    <mergeCell ref="H5:J5"/>
    <mergeCell ref="A6:J6"/>
  </mergeCells>
  <printOptions/>
  <pageMargins left="0.25" right="0.24" top="0.72" bottom="0.54" header="0.72" footer="0.26"/>
  <pageSetup firstPageNumber="18" useFirstPageNumber="1" horizontalDpi="600" verticalDpi="600" orientation="landscape" r:id="rId3"/>
  <headerFooter alignWithMargins="0">
    <oddFooter>&amp;CPage &amp;P</oddFooter>
  </headerFooter>
  <legacyDrawing r:id="rId2"/>
</worksheet>
</file>

<file path=xl/worksheets/sheet5.xml><?xml version="1.0" encoding="utf-8"?>
<worksheet xmlns="http://schemas.openxmlformats.org/spreadsheetml/2006/main" xmlns:r="http://schemas.openxmlformats.org/officeDocument/2006/relationships">
  <dimension ref="A1:J544"/>
  <sheetViews>
    <sheetView view="pageBreakPreview" zoomScaleSheetLayoutView="100" zoomScalePageLayoutView="0" workbookViewId="0" topLeftCell="A1">
      <selection activeCell="F168" sqref="F168"/>
    </sheetView>
  </sheetViews>
  <sheetFormatPr defaultColWidth="28.00390625" defaultRowHeight="16.5" customHeight="1"/>
  <cols>
    <col min="1" max="1" width="4.00390625" style="183" customWidth="1"/>
    <col min="2" max="2" width="7.8515625" style="14" customWidth="1"/>
    <col min="3" max="3" width="15.28125" style="14" customWidth="1"/>
    <col min="4" max="4" width="15.140625" style="195" customWidth="1"/>
    <col min="5" max="5" width="16.421875" style="195" customWidth="1"/>
    <col min="6" max="6" width="16.8515625" style="202" customWidth="1"/>
    <col min="7" max="7" width="17.7109375" style="202" customWidth="1"/>
    <col min="8" max="9" width="19.7109375" style="195" customWidth="1"/>
    <col min="10" max="16384" width="28.00390625" style="14" customWidth="1"/>
  </cols>
  <sheetData>
    <row r="1" spans="1:9" s="19" customFormat="1" ht="16.5" customHeight="1">
      <c r="A1" s="140" t="str">
        <f>Balance!A1</f>
        <v>CÔNG TY CỔ PHẦN APECI</v>
      </c>
      <c r="D1" s="30"/>
      <c r="E1" s="54"/>
      <c r="F1" s="28"/>
      <c r="G1" s="180" t="str">
        <f>Balance!F1</f>
        <v>BÁO CÁO TÀI CHÍNH</v>
      </c>
      <c r="H1" s="180"/>
      <c r="I1" s="180"/>
    </row>
    <row r="2" spans="1:9" s="5" customFormat="1" ht="13.5" customHeight="1">
      <c r="A2" s="141" t="str">
        <f>Balance!A2</f>
        <v>Địa chỉ: Tầng 6, Tòa nhà APEC, 14 Lê Đại Hành, Hai Bà Trưng, Hà Nội</v>
      </c>
      <c r="D2" s="185"/>
      <c r="E2" s="181"/>
      <c r="F2" s="181"/>
      <c r="G2" s="181" t="str">
        <f>Balance!F2</f>
        <v>Quý II năm 2012</v>
      </c>
      <c r="H2" s="181"/>
      <c r="I2" s="181"/>
    </row>
    <row r="3" spans="1:9" s="5" customFormat="1" ht="14.25" customHeight="1">
      <c r="A3" s="141" t="str">
        <f>Balance!A3</f>
        <v>Tel: 043.577.1983                                                                        Fax: 043.577.1985</v>
      </c>
      <c r="B3" s="141"/>
      <c r="D3" s="185"/>
      <c r="E3" s="185"/>
      <c r="F3" s="204"/>
      <c r="G3" s="181"/>
      <c r="H3" s="181"/>
      <c r="I3" s="181"/>
    </row>
    <row r="4" spans="1:9" ht="7.5" customHeight="1">
      <c r="A4" s="182"/>
      <c r="B4" s="11"/>
      <c r="C4" s="11"/>
      <c r="D4" s="205"/>
      <c r="E4" s="205"/>
      <c r="F4" s="200"/>
      <c r="G4" s="200"/>
      <c r="H4" s="201"/>
      <c r="I4" s="201"/>
    </row>
    <row r="5" spans="7:9" ht="18.75" customHeight="1">
      <c r="G5" s="28" t="s">
        <v>245</v>
      </c>
      <c r="H5" s="28"/>
      <c r="I5" s="28"/>
    </row>
    <row r="6" spans="1:9" ht="19.5" customHeight="1">
      <c r="A6" s="318" t="s">
        <v>318</v>
      </c>
      <c r="B6" s="318"/>
      <c r="C6" s="318"/>
      <c r="D6" s="318"/>
      <c r="E6" s="318"/>
      <c r="F6" s="318"/>
      <c r="G6" s="318"/>
      <c r="H6" s="149"/>
      <c r="I6" s="149"/>
    </row>
    <row r="7" spans="1:9" s="15" customFormat="1" ht="16.5" customHeight="1">
      <c r="A7" s="335" t="s">
        <v>70</v>
      </c>
      <c r="B7" s="335"/>
      <c r="C7" s="335"/>
      <c r="D7" s="335"/>
      <c r="E7" s="335"/>
      <c r="F7" s="335"/>
      <c r="G7" s="335"/>
      <c r="H7" s="169"/>
      <c r="I7" s="169"/>
    </row>
    <row r="8" spans="1:9" s="19" customFormat="1" ht="25.5" customHeight="1">
      <c r="A8" s="56">
        <v>3</v>
      </c>
      <c r="B8" s="18" t="s">
        <v>7</v>
      </c>
      <c r="D8" s="30"/>
      <c r="E8" s="30"/>
      <c r="F8" s="31"/>
      <c r="G8" s="31"/>
      <c r="H8" s="30"/>
      <c r="I8" s="30"/>
    </row>
    <row r="9" spans="1:9" s="18" customFormat="1" ht="20.25" customHeight="1" thickBot="1">
      <c r="A9" s="211"/>
      <c r="B9" s="212" t="s">
        <v>243</v>
      </c>
      <c r="C9" s="212"/>
      <c r="D9" s="63"/>
      <c r="E9" s="63"/>
      <c r="F9" s="217" t="s">
        <v>397</v>
      </c>
      <c r="G9" s="57" t="s">
        <v>391</v>
      </c>
      <c r="H9" s="184"/>
      <c r="I9" s="184"/>
    </row>
    <row r="10" spans="1:9" s="19" customFormat="1" ht="20.25" customHeight="1" thickTop="1">
      <c r="A10" s="42"/>
      <c r="B10" s="20" t="s">
        <v>217</v>
      </c>
      <c r="C10" s="20"/>
      <c r="D10" s="54"/>
      <c r="E10" s="54"/>
      <c r="F10" s="31">
        <v>60870771</v>
      </c>
      <c r="G10" s="31">
        <v>300442533</v>
      </c>
      <c r="H10" s="104"/>
      <c r="I10" s="104"/>
    </row>
    <row r="11" spans="1:9" s="19" customFormat="1" ht="20.25" customHeight="1">
      <c r="A11" s="42"/>
      <c r="B11" s="20" t="s">
        <v>218</v>
      </c>
      <c r="C11" s="20"/>
      <c r="D11" s="54"/>
      <c r="E11" s="54"/>
      <c r="F11" s="31">
        <v>551675925</v>
      </c>
      <c r="G11" s="31">
        <v>1137200352</v>
      </c>
      <c r="H11" s="104"/>
      <c r="I11" s="104"/>
    </row>
    <row r="12" spans="1:9" s="19" customFormat="1" ht="20.25" customHeight="1">
      <c r="A12" s="42"/>
      <c r="B12" s="20" t="s">
        <v>242</v>
      </c>
      <c r="C12" s="20"/>
      <c r="D12" s="54"/>
      <c r="E12" s="54"/>
      <c r="F12" s="31">
        <f>+Balance!E16</f>
        <v>21727662407</v>
      </c>
      <c r="G12" s="31">
        <v>21500000000</v>
      </c>
      <c r="H12" s="104"/>
      <c r="I12" s="104"/>
    </row>
    <row r="13" spans="1:9" s="19" customFormat="1" ht="20.25" customHeight="1" thickBot="1">
      <c r="A13" s="211"/>
      <c r="B13" s="212" t="s">
        <v>167</v>
      </c>
      <c r="C13" s="213"/>
      <c r="D13" s="214"/>
      <c r="E13" s="214"/>
      <c r="F13" s="57">
        <f>+F12+F11+F10</f>
        <v>22340209103</v>
      </c>
      <c r="G13" s="57">
        <f>+G12+G11+G10</f>
        <v>22937642885</v>
      </c>
      <c r="H13" s="21">
        <f>F13-Balance!E14</f>
        <v>0</v>
      </c>
      <c r="I13" s="21">
        <f>+G13-Balance!F14</f>
        <v>0</v>
      </c>
    </row>
    <row r="14" spans="1:9" s="19" customFormat="1" ht="20.25" customHeight="1" thickTop="1">
      <c r="A14" s="56"/>
      <c r="B14" s="18"/>
      <c r="D14" s="30"/>
      <c r="E14" s="30"/>
      <c r="F14" s="112"/>
      <c r="G14" s="112"/>
      <c r="H14" s="91"/>
      <c r="I14" s="91"/>
    </row>
    <row r="15" spans="1:9" s="47" customFormat="1" ht="20.25" customHeight="1">
      <c r="A15" s="186">
        <v>4</v>
      </c>
      <c r="B15" s="336" t="s">
        <v>14</v>
      </c>
      <c r="C15" s="336"/>
      <c r="D15" s="336"/>
      <c r="E15" s="187"/>
      <c r="F15" s="199"/>
      <c r="G15" s="199"/>
      <c r="H15" s="187"/>
      <c r="I15" s="187"/>
    </row>
    <row r="16" spans="1:9" s="47" customFormat="1" ht="20.25" customHeight="1" thickBot="1">
      <c r="A16" s="215"/>
      <c r="B16" s="337" t="s">
        <v>243</v>
      </c>
      <c r="C16" s="337"/>
      <c r="D16" s="223"/>
      <c r="E16" s="223"/>
      <c r="F16" s="57" t="str">
        <f>+F9</f>
        <v>30/06/2012</v>
      </c>
      <c r="G16" s="217" t="str">
        <f>+G9</f>
        <v>31/03/2012</v>
      </c>
      <c r="H16" s="184"/>
      <c r="I16" s="184"/>
    </row>
    <row r="17" spans="1:9" s="47" customFormat="1" ht="20.25" customHeight="1" thickTop="1">
      <c r="A17" s="186"/>
      <c r="B17" s="20" t="s">
        <v>246</v>
      </c>
      <c r="C17" s="20"/>
      <c r="D17" s="54"/>
      <c r="E17" s="54"/>
      <c r="F17" s="104">
        <f>+G17</f>
        <v>4533025000</v>
      </c>
      <c r="G17" s="104">
        <v>4533025000</v>
      </c>
      <c r="H17" s="95"/>
      <c r="I17" s="95"/>
    </row>
    <row r="18" spans="1:9" s="47" customFormat="1" ht="20.25" customHeight="1">
      <c r="A18" s="186"/>
      <c r="B18" s="20" t="s">
        <v>247</v>
      </c>
      <c r="C18" s="20"/>
      <c r="D18" s="54"/>
      <c r="E18" s="54"/>
      <c r="F18" s="104">
        <f>+G18</f>
        <v>2987200000</v>
      </c>
      <c r="G18" s="104">
        <v>2987200000</v>
      </c>
      <c r="H18" s="95"/>
      <c r="I18" s="95"/>
    </row>
    <row r="19" spans="1:9" s="47" customFormat="1" ht="20.25" customHeight="1">
      <c r="A19" s="186"/>
      <c r="B19" s="20" t="s">
        <v>248</v>
      </c>
      <c r="C19" s="20"/>
      <c r="D19" s="54"/>
      <c r="E19" s="54"/>
      <c r="F19" s="104">
        <f>+G19</f>
        <v>1130000000</v>
      </c>
      <c r="G19" s="104">
        <v>1130000000</v>
      </c>
      <c r="H19" s="95"/>
      <c r="I19" s="95"/>
    </row>
    <row r="20" spans="1:9" s="47" customFormat="1" ht="20.25" customHeight="1">
      <c r="A20" s="186"/>
      <c r="B20" s="20" t="s">
        <v>249</v>
      </c>
      <c r="C20" s="20"/>
      <c r="D20" s="54"/>
      <c r="E20" s="54"/>
      <c r="F20" s="104">
        <f>+G20</f>
        <v>701190000</v>
      </c>
      <c r="G20" s="104">
        <v>701190000</v>
      </c>
      <c r="H20" s="95"/>
      <c r="I20" s="95"/>
    </row>
    <row r="21" spans="1:9" s="47" customFormat="1" ht="20.25" customHeight="1" hidden="1">
      <c r="A21" s="186"/>
      <c r="B21" s="20" t="s">
        <v>362</v>
      </c>
      <c r="C21" s="20"/>
      <c r="D21" s="54"/>
      <c r="E21" s="54"/>
      <c r="F21" s="104"/>
      <c r="G21" s="104"/>
      <c r="H21" s="95"/>
      <c r="I21" s="95"/>
    </row>
    <row r="22" spans="1:9" s="47" customFormat="1" ht="20.25" customHeight="1">
      <c r="A22" s="186"/>
      <c r="B22" s="20" t="s">
        <v>250</v>
      </c>
      <c r="C22" s="20"/>
      <c r="D22" s="54"/>
      <c r="E22" s="54"/>
      <c r="F22" s="104">
        <f>+G22</f>
        <v>323900000</v>
      </c>
      <c r="G22" s="104">
        <v>323900000</v>
      </c>
      <c r="H22" s="95"/>
      <c r="I22" s="95"/>
    </row>
    <row r="23" spans="1:9" s="47" customFormat="1" ht="20.25" customHeight="1">
      <c r="A23" s="186"/>
      <c r="B23" s="20" t="s">
        <v>251</v>
      </c>
      <c r="C23" s="20"/>
      <c r="D23" s="54"/>
      <c r="E23" s="54"/>
      <c r="F23" s="104">
        <v>91427000</v>
      </c>
      <c r="G23" s="104">
        <v>91427000</v>
      </c>
      <c r="H23" s="95"/>
      <c r="I23" s="95"/>
    </row>
    <row r="24" spans="1:9" s="47" customFormat="1" ht="20.25" customHeight="1">
      <c r="A24" s="186"/>
      <c r="B24" s="20" t="s">
        <v>362</v>
      </c>
      <c r="C24" s="20"/>
      <c r="D24" s="54"/>
      <c r="E24" s="54"/>
      <c r="F24" s="104">
        <v>999950000</v>
      </c>
      <c r="G24" s="104"/>
      <c r="H24" s="95"/>
      <c r="I24" s="95"/>
    </row>
    <row r="25" spans="1:9" s="47" customFormat="1" ht="20.25" customHeight="1" hidden="1">
      <c r="A25" s="186"/>
      <c r="B25" s="20" t="s">
        <v>252</v>
      </c>
      <c r="C25" s="20"/>
      <c r="D25" s="54"/>
      <c r="E25" s="54"/>
      <c r="F25" s="104"/>
      <c r="G25" s="104"/>
      <c r="H25" s="95"/>
      <c r="I25" s="95"/>
    </row>
    <row r="26" spans="1:9" s="47" customFormat="1" ht="20.25" customHeight="1">
      <c r="A26" s="186"/>
      <c r="B26" s="20" t="s">
        <v>253</v>
      </c>
      <c r="C26" s="20"/>
      <c r="D26" s="54"/>
      <c r="E26" s="54"/>
      <c r="F26" s="104">
        <v>8000000000</v>
      </c>
      <c r="G26" s="104">
        <v>8000000000</v>
      </c>
      <c r="H26" s="95"/>
      <c r="I26" s="95"/>
    </row>
    <row r="27" spans="1:9" s="47" customFormat="1" ht="20.25" customHeight="1">
      <c r="A27" s="186"/>
      <c r="B27" s="20" t="s">
        <v>254</v>
      </c>
      <c r="C27" s="20"/>
      <c r="D27" s="54"/>
      <c r="E27" s="54"/>
      <c r="F27" s="104">
        <v>150000000</v>
      </c>
      <c r="G27" s="104">
        <v>150000000</v>
      </c>
      <c r="H27" s="95"/>
      <c r="I27" s="95"/>
    </row>
    <row r="28" spans="1:9" s="47" customFormat="1" ht="20.25" customHeight="1">
      <c r="A28" s="186"/>
      <c r="B28" s="20" t="s">
        <v>219</v>
      </c>
      <c r="C28" s="20"/>
      <c r="D28" s="54"/>
      <c r="E28" s="54"/>
      <c r="F28" s="104">
        <v>200000000</v>
      </c>
      <c r="G28" s="104">
        <v>200000000</v>
      </c>
      <c r="H28" s="95"/>
      <c r="I28" s="95"/>
    </row>
    <row r="29" spans="1:9" s="47" customFormat="1" ht="20.25" customHeight="1" thickBot="1">
      <c r="A29" s="215"/>
      <c r="B29" s="337" t="s">
        <v>167</v>
      </c>
      <c r="C29" s="337"/>
      <c r="D29" s="216"/>
      <c r="E29" s="216"/>
      <c r="F29" s="57">
        <f>SUM(F17:F28)</f>
        <v>19116692000</v>
      </c>
      <c r="G29" s="57">
        <f>SUM(G17:G28)</f>
        <v>18116742000</v>
      </c>
      <c r="H29" s="188">
        <f>+F29-Balance!E19</f>
        <v>0</v>
      </c>
      <c r="I29" s="188">
        <f>+G29-Balance!F19</f>
        <v>0</v>
      </c>
    </row>
    <row r="30" spans="1:9" s="47" customFormat="1" ht="20.25" customHeight="1" thickTop="1">
      <c r="A30" s="186"/>
      <c r="B30" s="189"/>
      <c r="C30" s="128"/>
      <c r="D30" s="187"/>
      <c r="E30" s="187"/>
      <c r="F30" s="112"/>
      <c r="G30" s="112"/>
      <c r="H30" s="188"/>
      <c r="I30" s="188"/>
    </row>
    <row r="31" spans="1:9" s="19" customFormat="1" ht="20.25" customHeight="1">
      <c r="A31" s="186">
        <v>5</v>
      </c>
      <c r="B31" s="18" t="s">
        <v>15</v>
      </c>
      <c r="D31" s="30"/>
      <c r="E31" s="30"/>
      <c r="F31" s="112"/>
      <c r="G31" s="112"/>
      <c r="H31" s="112"/>
      <c r="I31" s="112"/>
    </row>
    <row r="32" spans="1:9" s="19" customFormat="1" ht="20.25" customHeight="1" thickBot="1">
      <c r="A32" s="211"/>
      <c r="B32" s="212" t="s">
        <v>243</v>
      </c>
      <c r="C32" s="213"/>
      <c r="D32" s="214"/>
      <c r="E32" s="214"/>
      <c r="F32" s="57" t="str">
        <f>+F16</f>
        <v>30/06/2012</v>
      </c>
      <c r="G32" s="217" t="str">
        <f>G16</f>
        <v>31/03/2012</v>
      </c>
      <c r="H32" s="184"/>
      <c r="I32" s="184"/>
    </row>
    <row r="33" spans="1:9" s="19" customFormat="1" ht="20.25" customHeight="1" thickTop="1">
      <c r="A33" s="42"/>
      <c r="B33" s="20" t="s">
        <v>258</v>
      </c>
      <c r="C33" s="20"/>
      <c r="D33" s="54"/>
      <c r="E33" s="54"/>
      <c r="F33" s="104">
        <f>+G36</f>
        <v>2973726400</v>
      </c>
      <c r="G33" s="104">
        <v>2973726400</v>
      </c>
      <c r="H33" s="190"/>
      <c r="I33" s="190"/>
    </row>
    <row r="34" spans="1:9" s="19" customFormat="1" ht="20.25" customHeight="1">
      <c r="A34" s="42"/>
      <c r="B34" s="20" t="s">
        <v>256</v>
      </c>
      <c r="C34" s="20"/>
      <c r="D34" s="54"/>
      <c r="E34" s="54"/>
      <c r="F34" s="104">
        <v>0</v>
      </c>
      <c r="G34" s="104">
        <v>0</v>
      </c>
      <c r="H34" s="190"/>
      <c r="I34" s="190"/>
    </row>
    <row r="35" spans="1:9" s="19" customFormat="1" ht="20.25" customHeight="1">
      <c r="A35" s="42"/>
      <c r="B35" s="20" t="s">
        <v>257</v>
      </c>
      <c r="C35" s="20"/>
      <c r="D35" s="54"/>
      <c r="E35" s="54"/>
      <c r="F35" s="104">
        <v>0</v>
      </c>
      <c r="G35" s="104">
        <v>0</v>
      </c>
      <c r="H35" s="190"/>
      <c r="I35" s="190"/>
    </row>
    <row r="36" spans="1:9" s="48" customFormat="1" ht="20.25" customHeight="1" thickBot="1">
      <c r="A36" s="211"/>
      <c r="B36" s="212" t="s">
        <v>259</v>
      </c>
      <c r="C36" s="213"/>
      <c r="D36" s="214"/>
      <c r="E36" s="214"/>
      <c r="F36" s="57">
        <f>SUM(F33:F35)</f>
        <v>2973726400</v>
      </c>
      <c r="G36" s="57">
        <f>SUM(G33:G35)</f>
        <v>2973726400</v>
      </c>
      <c r="H36" s="91">
        <f>+F36+Balance!E20</f>
        <v>0</v>
      </c>
      <c r="I36" s="91">
        <f>+G36+Balance!F20</f>
        <v>0</v>
      </c>
    </row>
    <row r="37" spans="1:9" s="48" customFormat="1" ht="20.25" customHeight="1" thickTop="1">
      <c r="A37" s="56"/>
      <c r="B37" s="76"/>
      <c r="C37" s="19"/>
      <c r="D37" s="30"/>
      <c r="E37" s="30"/>
      <c r="F37" s="112"/>
      <c r="G37" s="112"/>
      <c r="H37" s="91"/>
      <c r="I37" s="91"/>
    </row>
    <row r="38" spans="1:9" s="18" customFormat="1" ht="20.25" customHeight="1">
      <c r="A38" s="56">
        <v>6</v>
      </c>
      <c r="B38" s="334" t="s">
        <v>260</v>
      </c>
      <c r="C38" s="334"/>
      <c r="D38" s="334"/>
      <c r="E38" s="334"/>
      <c r="F38" s="27"/>
      <c r="G38" s="27"/>
      <c r="H38" s="191"/>
      <c r="I38" s="191"/>
    </row>
    <row r="39" spans="1:9" s="29" customFormat="1" ht="20.25" customHeight="1" thickBot="1">
      <c r="A39" s="211"/>
      <c r="B39" s="212" t="s">
        <v>243</v>
      </c>
      <c r="C39" s="218"/>
      <c r="D39" s="219"/>
      <c r="E39" s="219"/>
      <c r="F39" s="57" t="str">
        <f>+F32</f>
        <v>30/06/2012</v>
      </c>
      <c r="G39" s="57" t="str">
        <f>+G16</f>
        <v>31/03/2012</v>
      </c>
      <c r="H39" s="191"/>
      <c r="I39" s="191"/>
    </row>
    <row r="40" spans="1:9" s="20" customFormat="1" ht="20.25" customHeight="1" thickTop="1">
      <c r="A40" s="42"/>
      <c r="B40" s="20" t="s">
        <v>407</v>
      </c>
      <c r="D40" s="54"/>
      <c r="E40" s="54"/>
      <c r="F40" s="31">
        <v>678500000</v>
      </c>
      <c r="G40" s="31">
        <v>678500000</v>
      </c>
      <c r="H40" s="54"/>
      <c r="I40" s="54"/>
    </row>
    <row r="41" spans="1:9" s="20" customFormat="1" ht="20.25" customHeight="1">
      <c r="A41" s="42"/>
      <c r="B41" s="20" t="s">
        <v>408</v>
      </c>
      <c r="D41" s="54"/>
      <c r="E41" s="54"/>
      <c r="F41" s="31">
        <v>6036488366</v>
      </c>
      <c r="G41" s="31"/>
      <c r="H41" s="54"/>
      <c r="I41" s="54"/>
    </row>
    <row r="42" spans="1:9" s="20" customFormat="1" ht="20.25" customHeight="1">
      <c r="A42" s="42"/>
      <c r="B42" s="20" t="s">
        <v>409</v>
      </c>
      <c r="D42" s="54"/>
      <c r="E42" s="54"/>
      <c r="F42" s="31">
        <v>41491608590</v>
      </c>
      <c r="G42" s="31">
        <v>8383873168</v>
      </c>
      <c r="H42" s="54"/>
      <c r="I42" s="54"/>
    </row>
    <row r="43" spans="1:9" s="48" customFormat="1" ht="20.25" customHeight="1" thickBot="1">
      <c r="A43" s="211"/>
      <c r="B43" s="212" t="s">
        <v>259</v>
      </c>
      <c r="C43" s="213"/>
      <c r="D43" s="214"/>
      <c r="E43" s="214"/>
      <c r="F43" s="57">
        <f>SUM(F40:F42)</f>
        <v>48206596956</v>
      </c>
      <c r="G43" s="57">
        <f>SUM(G40:G42)</f>
        <v>9062373168</v>
      </c>
      <c r="H43" s="91">
        <f>+F43-Balance!E27</f>
        <v>0</v>
      </c>
      <c r="I43" s="91">
        <f>+G43-Balance!F27</f>
        <v>0</v>
      </c>
    </row>
    <row r="44" spans="1:9" s="20" customFormat="1" ht="20.25" customHeight="1" thickTop="1">
      <c r="A44" s="42"/>
      <c r="D44" s="54"/>
      <c r="E44" s="54"/>
      <c r="F44" s="31"/>
      <c r="G44" s="31"/>
      <c r="H44" s="54"/>
      <c r="I44" s="54"/>
    </row>
    <row r="45" spans="1:9" s="29" customFormat="1" ht="20.25" customHeight="1">
      <c r="A45" s="56">
        <v>7</v>
      </c>
      <c r="B45" s="29" t="s">
        <v>34</v>
      </c>
      <c r="D45" s="191"/>
      <c r="E45" s="191"/>
      <c r="F45" s="28"/>
      <c r="G45" s="28"/>
      <c r="H45" s="191"/>
      <c r="I45" s="191"/>
    </row>
    <row r="46" spans="1:9" s="29" customFormat="1" ht="20.25" customHeight="1" thickBot="1">
      <c r="A46" s="211"/>
      <c r="B46" s="218" t="s">
        <v>243</v>
      </c>
      <c r="C46" s="218"/>
      <c r="D46" s="219" t="s">
        <v>410</v>
      </c>
      <c r="E46" s="219" t="s">
        <v>262</v>
      </c>
      <c r="F46" s="57" t="s">
        <v>263</v>
      </c>
      <c r="G46" s="57" t="s">
        <v>259</v>
      </c>
      <c r="H46" s="191"/>
      <c r="I46" s="191"/>
    </row>
    <row r="47" spans="1:9" s="20" customFormat="1" ht="20.25" customHeight="1" thickTop="1">
      <c r="A47" s="42"/>
      <c r="B47" s="20" t="s">
        <v>261</v>
      </c>
      <c r="D47" s="54">
        <v>651343653</v>
      </c>
      <c r="E47" s="54">
        <f>+Balance!E35-Balance!F35</f>
        <v>-569307254</v>
      </c>
      <c r="F47" s="31"/>
      <c r="G47" s="31">
        <f>+D47+E47-F47</f>
        <v>82036399</v>
      </c>
      <c r="H47" s="54"/>
      <c r="I47" s="253"/>
    </row>
    <row r="48" spans="1:9" s="29" customFormat="1" ht="20.25" customHeight="1" thickBot="1">
      <c r="A48" s="211"/>
      <c r="B48" s="212" t="s">
        <v>259</v>
      </c>
      <c r="C48" s="218"/>
      <c r="D48" s="219">
        <f>SUM(D47:D47)</f>
        <v>651343653</v>
      </c>
      <c r="E48" s="219">
        <f>SUM(E47:E47)</f>
        <v>-569307254</v>
      </c>
      <c r="F48" s="219">
        <f>SUM(F47:F47)</f>
        <v>0</v>
      </c>
      <c r="G48" s="219">
        <f>SUM(G47:G47)</f>
        <v>82036399</v>
      </c>
      <c r="H48" s="191">
        <f>+G48-Balance!E35</f>
        <v>0</v>
      </c>
      <c r="I48" s="191">
        <f>+D48-Balance!F35</f>
        <v>0</v>
      </c>
    </row>
    <row r="49" spans="1:9" s="20" customFormat="1" ht="20.25" customHeight="1" thickTop="1">
      <c r="A49" s="42"/>
      <c r="D49" s="54"/>
      <c r="E49" s="54"/>
      <c r="F49" s="31"/>
      <c r="G49" s="31"/>
      <c r="H49" s="54"/>
      <c r="I49" s="54"/>
    </row>
    <row r="50" spans="1:9" s="29" customFormat="1" ht="20.25" customHeight="1">
      <c r="A50" s="56">
        <v>8</v>
      </c>
      <c r="B50" s="29" t="s">
        <v>33</v>
      </c>
      <c r="D50" s="191"/>
      <c r="E50" s="191"/>
      <c r="F50" s="28"/>
      <c r="G50" s="28"/>
      <c r="H50" s="191"/>
      <c r="I50" s="191"/>
    </row>
    <row r="51" spans="1:9" s="29" customFormat="1" ht="20.25" customHeight="1" thickBot="1">
      <c r="A51" s="211"/>
      <c r="B51" s="218" t="s">
        <v>243</v>
      </c>
      <c r="C51" s="218"/>
      <c r="D51" s="219"/>
      <c r="E51" s="219"/>
      <c r="F51" s="57" t="str">
        <f>+F32</f>
        <v>30/06/2012</v>
      </c>
      <c r="G51" s="57" t="str">
        <f>+G32</f>
        <v>31/03/2012</v>
      </c>
      <c r="H51" s="191"/>
      <c r="I51" s="191"/>
    </row>
    <row r="52" spans="1:9" s="20" customFormat="1" ht="20.25" customHeight="1" thickTop="1">
      <c r="A52" s="42"/>
      <c r="B52" s="20" t="s">
        <v>227</v>
      </c>
      <c r="D52" s="54"/>
      <c r="E52" s="54"/>
      <c r="F52" s="31">
        <v>3177852858</v>
      </c>
      <c r="G52" s="31">
        <v>41946582854</v>
      </c>
      <c r="H52" s="54"/>
      <c r="I52" s="54"/>
    </row>
    <row r="53" spans="1:9" s="20" customFormat="1" ht="20.25" customHeight="1">
      <c r="A53" s="42"/>
      <c r="B53" s="20" t="s">
        <v>264</v>
      </c>
      <c r="D53" s="54"/>
      <c r="E53" s="54"/>
      <c r="F53" s="31">
        <v>1110000000</v>
      </c>
      <c r="G53" s="31">
        <v>1182466200</v>
      </c>
      <c r="H53" s="54"/>
      <c r="I53" s="54"/>
    </row>
    <row r="54" spans="1:9" s="48" customFormat="1" ht="20.25" customHeight="1" thickBot="1">
      <c r="A54" s="211"/>
      <c r="B54" s="212" t="s">
        <v>259</v>
      </c>
      <c r="C54" s="213"/>
      <c r="D54" s="214"/>
      <c r="E54" s="214"/>
      <c r="F54" s="57">
        <f>SUM(F51:F53)</f>
        <v>4287852858</v>
      </c>
      <c r="G54" s="57">
        <f>SUM(G52:G53)</f>
        <v>43129049054</v>
      </c>
      <c r="H54" s="91">
        <f>+F54-Balance!E38</f>
        <v>0</v>
      </c>
      <c r="I54" s="91">
        <f>+G54-Balance!F38</f>
        <v>0</v>
      </c>
    </row>
    <row r="55" spans="1:9" s="48" customFormat="1" ht="20.25" customHeight="1" thickTop="1">
      <c r="A55" s="56"/>
      <c r="B55" s="76"/>
      <c r="C55" s="19"/>
      <c r="D55" s="30"/>
      <c r="E55" s="30"/>
      <c r="F55" s="112"/>
      <c r="G55" s="112"/>
      <c r="H55" s="91"/>
      <c r="I55" s="91"/>
    </row>
    <row r="56" spans="1:9" s="29" customFormat="1" ht="20.25" customHeight="1">
      <c r="A56" s="56">
        <v>9</v>
      </c>
      <c r="B56" s="29" t="s">
        <v>265</v>
      </c>
      <c r="D56" s="191"/>
      <c r="E56" s="191"/>
      <c r="F56" s="28"/>
      <c r="G56" s="28"/>
      <c r="H56" s="191"/>
      <c r="I56" s="191"/>
    </row>
    <row r="57" spans="1:9" s="267" customFormat="1" ht="29.25" customHeight="1" thickBot="1">
      <c r="A57" s="245"/>
      <c r="B57" s="245" t="s">
        <v>243</v>
      </c>
      <c r="C57" s="245"/>
      <c r="D57" s="265" t="s">
        <v>266</v>
      </c>
      <c r="E57" s="265" t="s">
        <v>267</v>
      </c>
      <c r="F57" s="265" t="s">
        <v>268</v>
      </c>
      <c r="G57" s="265" t="s">
        <v>167</v>
      </c>
      <c r="H57" s="266"/>
      <c r="I57" s="266"/>
    </row>
    <row r="58" spans="1:9" s="29" customFormat="1" ht="20.25" customHeight="1" thickTop="1">
      <c r="A58" s="56"/>
      <c r="B58" s="29" t="s">
        <v>221</v>
      </c>
      <c r="D58" s="191"/>
      <c r="E58" s="191"/>
      <c r="F58" s="28"/>
      <c r="G58" s="28"/>
      <c r="H58" s="191"/>
      <c r="I58" s="191"/>
    </row>
    <row r="59" spans="1:8" s="20" customFormat="1" ht="20.25" customHeight="1">
      <c r="A59" s="42"/>
      <c r="B59" s="20" t="s">
        <v>255</v>
      </c>
      <c r="D59" s="95">
        <v>12000000</v>
      </c>
      <c r="E59" s="95">
        <v>1537360605</v>
      </c>
      <c r="F59" s="95">
        <v>101675228</v>
      </c>
      <c r="G59" s="91">
        <f>C59+D59+E59+F59</f>
        <v>1651035833</v>
      </c>
      <c r="H59" s="54">
        <f>+G59-Balance!F50</f>
        <v>0</v>
      </c>
    </row>
    <row r="60" spans="1:9" s="20" customFormat="1" ht="20.25" customHeight="1">
      <c r="A60" s="42"/>
      <c r="B60" s="20" t="s">
        <v>269</v>
      </c>
      <c r="D60" s="54"/>
      <c r="E60" s="54"/>
      <c r="F60" s="31">
        <f>SUM(F62:F63)</f>
        <v>0</v>
      </c>
      <c r="G60" s="91">
        <f>C60+D60+E60+F60</f>
        <v>0</v>
      </c>
      <c r="H60" s="54"/>
      <c r="I60" s="54"/>
    </row>
    <row r="61" spans="1:9" s="20" customFormat="1" ht="20.25" customHeight="1">
      <c r="A61" s="42"/>
      <c r="B61" s="20" t="s">
        <v>270</v>
      </c>
      <c r="D61" s="54"/>
      <c r="E61" s="54"/>
      <c r="F61" s="31"/>
      <c r="G61" s="91">
        <f>C61+D61+E61+F61</f>
        <v>0</v>
      </c>
      <c r="H61" s="54"/>
      <c r="I61" s="54"/>
    </row>
    <row r="62" spans="1:9" s="20" customFormat="1" ht="20.25" customHeight="1">
      <c r="A62" s="42"/>
      <c r="B62" s="20" t="s">
        <v>271</v>
      </c>
      <c r="D62" s="54"/>
      <c r="E62" s="95"/>
      <c r="F62" s="31"/>
      <c r="G62" s="91">
        <f>C62+D62+E62+F62</f>
        <v>0</v>
      </c>
      <c r="H62" s="54"/>
      <c r="I62" s="54"/>
    </row>
    <row r="63" spans="1:8" s="20" customFormat="1" ht="20.25" customHeight="1">
      <c r="A63" s="42"/>
      <c r="B63" s="20" t="s">
        <v>223</v>
      </c>
      <c r="D63" s="95"/>
      <c r="E63" s="54"/>
      <c r="F63" s="31"/>
      <c r="G63" s="91">
        <f>C63+D63+E63+F63</f>
        <v>0</v>
      </c>
      <c r="H63" s="54"/>
    </row>
    <row r="64" spans="1:8" s="29" customFormat="1" ht="20.25" customHeight="1" thickBot="1">
      <c r="A64" s="211"/>
      <c r="B64" s="218" t="s">
        <v>259</v>
      </c>
      <c r="C64" s="218"/>
      <c r="D64" s="214">
        <f>D60+D59</f>
        <v>12000000</v>
      </c>
      <c r="E64" s="214">
        <f>E60+E59</f>
        <v>1537360605</v>
      </c>
      <c r="F64" s="214">
        <f>F60+F59</f>
        <v>101675228</v>
      </c>
      <c r="G64" s="63">
        <f>G60+G59</f>
        <v>1651035833</v>
      </c>
      <c r="H64" s="191">
        <f>+G64-Balance!E50</f>
        <v>0</v>
      </c>
    </row>
    <row r="65" spans="1:9" s="29" customFormat="1" ht="20.25" customHeight="1" thickTop="1">
      <c r="A65" s="56"/>
      <c r="B65" s="29" t="s">
        <v>272</v>
      </c>
      <c r="D65" s="191"/>
      <c r="E65" s="191"/>
      <c r="F65" s="28"/>
      <c r="G65" s="28"/>
      <c r="H65" s="191"/>
      <c r="I65" s="191"/>
    </row>
    <row r="66" spans="1:9" s="20" customFormat="1" ht="20.25" customHeight="1">
      <c r="A66" s="42"/>
      <c r="B66" s="20" t="s">
        <v>410</v>
      </c>
      <c r="D66" s="95">
        <v>12215993</v>
      </c>
      <c r="E66" s="95">
        <v>495320400</v>
      </c>
      <c r="F66" s="137">
        <v>38409844</v>
      </c>
      <c r="G66" s="91">
        <f>C66+D66+E66+F66</f>
        <v>545946237</v>
      </c>
      <c r="H66" s="54">
        <f>+G66+Balance!F51</f>
        <v>0</v>
      </c>
      <c r="I66" s="54"/>
    </row>
    <row r="67" spans="1:9" s="20" customFormat="1" ht="20.25" customHeight="1">
      <c r="A67" s="42"/>
      <c r="B67" s="20" t="s">
        <v>274</v>
      </c>
      <c r="D67" s="95">
        <v>750000</v>
      </c>
      <c r="E67" s="95">
        <v>38434015</v>
      </c>
      <c r="F67" s="95">
        <v>5101729</v>
      </c>
      <c r="G67" s="91">
        <f>C67+D67+E67+F67</f>
        <v>44285744</v>
      </c>
      <c r="H67" s="54"/>
      <c r="I67" s="54"/>
    </row>
    <row r="68" spans="1:9" s="20" customFormat="1" ht="20.25" customHeight="1">
      <c r="A68" s="42"/>
      <c r="B68" s="20" t="s">
        <v>273</v>
      </c>
      <c r="D68" s="95"/>
      <c r="E68" s="54"/>
      <c r="F68" s="31"/>
      <c r="G68" s="31"/>
      <c r="H68" s="54"/>
      <c r="I68" s="54"/>
    </row>
    <row r="69" spans="1:9" s="29" customFormat="1" ht="20.25" customHeight="1" thickBot="1">
      <c r="A69" s="211"/>
      <c r="B69" s="218" t="s">
        <v>259</v>
      </c>
      <c r="C69" s="218"/>
      <c r="D69" s="214">
        <f>SUM(D66:D68)</f>
        <v>12965993</v>
      </c>
      <c r="E69" s="214">
        <f>SUM(E66:E68)</f>
        <v>533754415</v>
      </c>
      <c r="F69" s="214">
        <f>SUM(F66:F68)</f>
        <v>43511573</v>
      </c>
      <c r="G69" s="63">
        <f>C69+D69+E69+F69</f>
        <v>590231981</v>
      </c>
      <c r="H69" s="191">
        <f>G69+Balance!E51</f>
        <v>0</v>
      </c>
      <c r="I69" s="191"/>
    </row>
    <row r="70" spans="1:9" s="29" customFormat="1" ht="20.25" customHeight="1" thickTop="1">
      <c r="A70" s="56"/>
      <c r="B70" s="29" t="s">
        <v>222</v>
      </c>
      <c r="D70" s="191"/>
      <c r="E70" s="191"/>
      <c r="F70" s="28"/>
      <c r="G70" s="28"/>
      <c r="H70" s="191"/>
      <c r="I70" s="191"/>
    </row>
    <row r="71" spans="1:9" s="20" customFormat="1" ht="20.25" customHeight="1">
      <c r="A71" s="42"/>
      <c r="B71" s="20" t="s">
        <v>255</v>
      </c>
      <c r="D71" s="91">
        <f>+D59-D66</f>
        <v>-215993</v>
      </c>
      <c r="E71" s="91">
        <f>+E59-E66</f>
        <v>1042040205</v>
      </c>
      <c r="F71" s="91">
        <f>+F59-F66</f>
        <v>63265384</v>
      </c>
      <c r="G71" s="91">
        <f>+G59-G66</f>
        <v>1105089596</v>
      </c>
      <c r="H71" s="54">
        <f>+G71-Balance!F49</f>
        <v>0</v>
      </c>
      <c r="I71" s="54"/>
    </row>
    <row r="72" spans="1:9" s="29" customFormat="1" ht="20.25" customHeight="1" thickBot="1">
      <c r="A72" s="211"/>
      <c r="B72" s="218" t="s">
        <v>259</v>
      </c>
      <c r="C72" s="218"/>
      <c r="D72" s="63">
        <f>+D64-D69</f>
        <v>-965993</v>
      </c>
      <c r="E72" s="63">
        <f>+E64-E69</f>
        <v>1003606190</v>
      </c>
      <c r="F72" s="63">
        <f>+F64-F69</f>
        <v>58163655</v>
      </c>
      <c r="G72" s="63">
        <f>+G64-G69</f>
        <v>1060803852</v>
      </c>
      <c r="H72" s="191">
        <f>G72-Balance!E49</f>
        <v>0</v>
      </c>
      <c r="I72" s="191"/>
    </row>
    <row r="73" spans="1:9" s="20" customFormat="1" ht="20.25" customHeight="1" thickTop="1">
      <c r="A73" s="42"/>
      <c r="D73" s="54"/>
      <c r="E73" s="54"/>
      <c r="F73" s="31"/>
      <c r="G73" s="31"/>
      <c r="H73" s="54"/>
      <c r="I73" s="54"/>
    </row>
    <row r="74" spans="1:9" s="29" customFormat="1" ht="20.25" customHeight="1">
      <c r="A74" s="56">
        <v>10</v>
      </c>
      <c r="B74" s="29" t="s">
        <v>275</v>
      </c>
      <c r="D74" s="191"/>
      <c r="E74" s="191"/>
      <c r="F74" s="28"/>
      <c r="G74" s="28"/>
      <c r="H74" s="191"/>
      <c r="I74" s="191"/>
    </row>
    <row r="75" spans="1:9" s="29" customFormat="1" ht="20.25" customHeight="1" thickBot="1">
      <c r="A75" s="211"/>
      <c r="B75" s="218" t="s">
        <v>243</v>
      </c>
      <c r="C75" s="218"/>
      <c r="D75" s="219"/>
      <c r="E75" s="219"/>
      <c r="F75" s="57" t="s">
        <v>276</v>
      </c>
      <c r="G75" s="57" t="s">
        <v>167</v>
      </c>
      <c r="H75" s="191"/>
      <c r="I75" s="191"/>
    </row>
    <row r="76" spans="1:9" s="29" customFormat="1" ht="20.25" customHeight="1" thickTop="1">
      <c r="A76" s="56"/>
      <c r="B76" s="29" t="s">
        <v>221</v>
      </c>
      <c r="D76" s="191"/>
      <c r="E76" s="191"/>
      <c r="F76" s="28"/>
      <c r="G76" s="28"/>
      <c r="H76" s="191"/>
      <c r="I76" s="191"/>
    </row>
    <row r="77" spans="1:9" s="20" customFormat="1" ht="20.25" customHeight="1">
      <c r="A77" s="42"/>
      <c r="B77" s="20" t="s">
        <v>255</v>
      </c>
      <c r="D77" s="54"/>
      <c r="E77" s="54"/>
      <c r="F77" s="31">
        <v>64888000</v>
      </c>
      <c r="G77" s="31">
        <f>+F77</f>
        <v>64888000</v>
      </c>
      <c r="H77" s="54">
        <f>+G77-Balance!F56</f>
        <v>0</v>
      </c>
      <c r="I77" s="54"/>
    </row>
    <row r="78" spans="1:9" s="20" customFormat="1" ht="20.25" customHeight="1">
      <c r="A78" s="42"/>
      <c r="B78" s="20" t="s">
        <v>269</v>
      </c>
      <c r="D78" s="54"/>
      <c r="E78" s="54"/>
      <c r="F78" s="31"/>
      <c r="G78" s="31">
        <f aca="true" t="shared" si="0" ref="G78:G90">+F78</f>
        <v>0</v>
      </c>
      <c r="H78" s="54"/>
      <c r="I78" s="54"/>
    </row>
    <row r="79" spans="1:9" s="20" customFormat="1" ht="20.25" customHeight="1">
      <c r="A79" s="42"/>
      <c r="B79" s="20" t="s">
        <v>270</v>
      </c>
      <c r="D79" s="54"/>
      <c r="E79" s="54"/>
      <c r="F79" s="31"/>
      <c r="G79" s="31">
        <f t="shared" si="0"/>
        <v>0</v>
      </c>
      <c r="H79" s="54"/>
      <c r="I79" s="54"/>
    </row>
    <row r="80" spans="1:9" s="20" customFormat="1" ht="20.25" customHeight="1">
      <c r="A80" s="42"/>
      <c r="B80" s="20" t="s">
        <v>271</v>
      </c>
      <c r="D80" s="54"/>
      <c r="E80" s="54"/>
      <c r="F80" s="31"/>
      <c r="G80" s="31">
        <f t="shared" si="0"/>
        <v>0</v>
      </c>
      <c r="H80" s="54"/>
      <c r="I80" s="54"/>
    </row>
    <row r="81" spans="1:9" s="20" customFormat="1" ht="20.25" customHeight="1">
      <c r="A81" s="42"/>
      <c r="B81" s="20" t="s">
        <v>223</v>
      </c>
      <c r="D81" s="54"/>
      <c r="E81" s="54"/>
      <c r="F81" s="31"/>
      <c r="G81" s="31">
        <f t="shared" si="0"/>
        <v>0</v>
      </c>
      <c r="H81" s="54"/>
      <c r="I81" s="54"/>
    </row>
    <row r="82" spans="1:9" s="29" customFormat="1" ht="20.25" customHeight="1" thickBot="1">
      <c r="A82" s="211"/>
      <c r="B82" s="218" t="s">
        <v>259</v>
      </c>
      <c r="C82" s="218"/>
      <c r="D82" s="219"/>
      <c r="E82" s="219"/>
      <c r="F82" s="57">
        <f>+SUM(F77:F81)</f>
        <v>64888000</v>
      </c>
      <c r="G82" s="57">
        <f t="shared" si="0"/>
        <v>64888000</v>
      </c>
      <c r="H82" s="191">
        <f>+G82-Balance!E56</f>
        <v>0</v>
      </c>
      <c r="I82" s="191"/>
    </row>
    <row r="83" spans="1:9" s="29" customFormat="1" ht="20.25" customHeight="1" thickTop="1">
      <c r="A83" s="56"/>
      <c r="B83" s="29" t="s">
        <v>272</v>
      </c>
      <c r="D83" s="191"/>
      <c r="E83" s="191"/>
      <c r="F83" s="28"/>
      <c r="G83" s="28">
        <f t="shared" si="0"/>
        <v>0</v>
      </c>
      <c r="H83" s="191"/>
      <c r="I83" s="191"/>
    </row>
    <row r="84" spans="1:9" s="20" customFormat="1" ht="20.25" customHeight="1">
      <c r="A84" s="42"/>
      <c r="B84" s="20" t="s">
        <v>255</v>
      </c>
      <c r="D84" s="54"/>
      <c r="E84" s="54"/>
      <c r="F84" s="31">
        <f>-Balance!F57</f>
        <v>64307352</v>
      </c>
      <c r="G84" s="31">
        <f t="shared" si="0"/>
        <v>64307352</v>
      </c>
      <c r="H84" s="54">
        <f>G84+Balance!F57</f>
        <v>0</v>
      </c>
      <c r="I84" s="54"/>
    </row>
    <row r="85" spans="1:9" s="20" customFormat="1" ht="20.25" customHeight="1">
      <c r="A85" s="42"/>
      <c r="B85" s="20" t="s">
        <v>274</v>
      </c>
      <c r="D85" s="54"/>
      <c r="E85" s="54"/>
      <c r="F85" s="31">
        <v>580648</v>
      </c>
      <c r="G85" s="31">
        <f t="shared" si="0"/>
        <v>580648</v>
      </c>
      <c r="H85" s="54"/>
      <c r="I85" s="54"/>
    </row>
    <row r="86" spans="1:9" s="20" customFormat="1" ht="20.25" customHeight="1">
      <c r="A86" s="42"/>
      <c r="B86" s="20" t="s">
        <v>273</v>
      </c>
      <c r="D86" s="54"/>
      <c r="E86" s="54"/>
      <c r="F86" s="31"/>
      <c r="G86" s="31">
        <f t="shared" si="0"/>
        <v>0</v>
      </c>
      <c r="H86" s="54"/>
      <c r="I86" s="54"/>
    </row>
    <row r="87" spans="1:9" s="29" customFormat="1" ht="20.25" customHeight="1" thickBot="1">
      <c r="A87" s="211"/>
      <c r="B87" s="218" t="s">
        <v>259</v>
      </c>
      <c r="C87" s="218"/>
      <c r="D87" s="219"/>
      <c r="E87" s="219"/>
      <c r="F87" s="57">
        <f>SUM(F83:F86)</f>
        <v>64888000</v>
      </c>
      <c r="G87" s="57">
        <f>+F87</f>
        <v>64888000</v>
      </c>
      <c r="H87" s="191">
        <f>+G87+Balance!E57</f>
        <v>0</v>
      </c>
      <c r="I87" s="191"/>
    </row>
    <row r="88" spans="1:9" s="29" customFormat="1" ht="20.25" customHeight="1" thickTop="1">
      <c r="A88" s="56"/>
      <c r="B88" s="29" t="s">
        <v>222</v>
      </c>
      <c r="D88" s="191"/>
      <c r="E88" s="191"/>
      <c r="F88" s="28"/>
      <c r="G88" s="28">
        <f t="shared" si="0"/>
        <v>0</v>
      </c>
      <c r="H88" s="191"/>
      <c r="I88" s="191"/>
    </row>
    <row r="89" spans="1:9" s="20" customFormat="1" ht="20.25" customHeight="1">
      <c r="A89" s="42"/>
      <c r="B89" s="20" t="s">
        <v>255</v>
      </c>
      <c r="D89" s="54"/>
      <c r="E89" s="54"/>
      <c r="F89" s="31">
        <f>F77-F84</f>
        <v>580648</v>
      </c>
      <c r="G89" s="31">
        <f>+F89</f>
        <v>580648</v>
      </c>
      <c r="H89" s="54">
        <f>G89-Balance!F55</f>
        <v>0</v>
      </c>
      <c r="I89" s="54"/>
    </row>
    <row r="90" spans="1:9" s="29" customFormat="1" ht="20.25" customHeight="1" thickBot="1">
      <c r="A90" s="211"/>
      <c r="B90" s="218" t="s">
        <v>259</v>
      </c>
      <c r="C90" s="218"/>
      <c r="D90" s="219"/>
      <c r="E90" s="219"/>
      <c r="F90" s="57">
        <f>+F82-F87</f>
        <v>0</v>
      </c>
      <c r="G90" s="57">
        <f t="shared" si="0"/>
        <v>0</v>
      </c>
      <c r="H90" s="191">
        <f>F90-Balance!E55</f>
        <v>0</v>
      </c>
      <c r="I90" s="191"/>
    </row>
    <row r="91" spans="1:9" s="20" customFormat="1" ht="20.25" customHeight="1" thickTop="1">
      <c r="A91" s="42"/>
      <c r="D91" s="54"/>
      <c r="E91" s="54"/>
      <c r="F91" s="31"/>
      <c r="G91" s="31"/>
      <c r="H91" s="54"/>
      <c r="I91" s="54"/>
    </row>
    <row r="92" spans="1:9" s="29" customFormat="1" ht="20.25" customHeight="1">
      <c r="A92" s="56">
        <v>11</v>
      </c>
      <c r="B92" s="29" t="s">
        <v>57</v>
      </c>
      <c r="D92" s="191"/>
      <c r="E92" s="191"/>
      <c r="F92" s="28"/>
      <c r="G92" s="28"/>
      <c r="H92" s="191"/>
      <c r="I92" s="191"/>
    </row>
    <row r="93" spans="1:9" s="29" customFormat="1" ht="31.5" customHeight="1" thickBot="1">
      <c r="A93" s="211"/>
      <c r="B93" s="268" t="s">
        <v>243</v>
      </c>
      <c r="C93" s="268"/>
      <c r="D93" s="269" t="s">
        <v>411</v>
      </c>
      <c r="E93" s="265" t="s">
        <v>371</v>
      </c>
      <c r="F93" s="265" t="s">
        <v>382</v>
      </c>
      <c r="G93" s="265" t="s">
        <v>259</v>
      </c>
      <c r="H93" s="191"/>
      <c r="I93" s="191"/>
    </row>
    <row r="94" spans="1:9" s="20" customFormat="1" ht="20.25" customHeight="1" thickTop="1">
      <c r="A94" s="42"/>
      <c r="B94" s="20" t="s">
        <v>377</v>
      </c>
      <c r="D94" s="54">
        <v>129654350696</v>
      </c>
      <c r="E94" s="54">
        <v>270987799</v>
      </c>
      <c r="F94" s="226"/>
      <c r="G94" s="31">
        <f>D94+E94-F94</f>
        <v>129925338495</v>
      </c>
      <c r="H94" s="54"/>
      <c r="I94" s="54"/>
    </row>
    <row r="95" spans="1:9" s="20" customFormat="1" ht="20.25" customHeight="1">
      <c r="A95" s="42"/>
      <c r="B95" s="20" t="s">
        <v>381</v>
      </c>
      <c r="D95" s="54">
        <v>703803456</v>
      </c>
      <c r="E95" s="54">
        <v>58747966</v>
      </c>
      <c r="F95" s="226"/>
      <c r="G95" s="31">
        <f aca="true" t="shared" si="1" ref="G95:G100">D95+E95-F95</f>
        <v>762551422</v>
      </c>
      <c r="H95" s="54"/>
      <c r="I95" s="54"/>
    </row>
    <row r="96" spans="1:9" s="20" customFormat="1" ht="20.25" customHeight="1">
      <c r="A96" s="42"/>
      <c r="B96" s="20" t="s">
        <v>383</v>
      </c>
      <c r="D96" s="54">
        <v>10814310849</v>
      </c>
      <c r="E96" s="54">
        <f>1815557505-898800-E99-E98-E95-E94</f>
        <v>924843175</v>
      </c>
      <c r="F96" s="226"/>
      <c r="G96" s="31">
        <f t="shared" si="1"/>
        <v>11739154024</v>
      </c>
      <c r="H96" s="54"/>
      <c r="I96" s="54"/>
    </row>
    <row r="97" spans="1:9" s="20" customFormat="1" ht="20.25" customHeight="1">
      <c r="A97" s="42"/>
      <c r="B97" s="20" t="s">
        <v>389</v>
      </c>
      <c r="D97" s="54">
        <v>5346001091</v>
      </c>
      <c r="E97" s="54"/>
      <c r="F97" s="226"/>
      <c r="G97" s="31">
        <f t="shared" si="1"/>
        <v>5346001091</v>
      </c>
      <c r="H97" s="54"/>
      <c r="I97" s="54"/>
    </row>
    <row r="98" spans="1:9" s="20" customFormat="1" ht="20.25" customHeight="1">
      <c r="A98" s="42"/>
      <c r="B98" s="20" t="s">
        <v>378</v>
      </c>
      <c r="D98" s="54">
        <v>203960455</v>
      </c>
      <c r="E98" s="54">
        <v>15567000</v>
      </c>
      <c r="F98" s="226"/>
      <c r="G98" s="31">
        <f t="shared" si="1"/>
        <v>219527455</v>
      </c>
      <c r="H98" s="54"/>
      <c r="I98" s="54"/>
    </row>
    <row r="99" spans="1:9" s="20" customFormat="1" ht="20.25" customHeight="1">
      <c r="A99" s="42"/>
      <c r="B99" s="20" t="s">
        <v>379</v>
      </c>
      <c r="D99" s="54">
        <v>33090773463</v>
      </c>
      <c r="E99" s="54">
        <v>544512765</v>
      </c>
      <c r="F99" s="226"/>
      <c r="G99" s="31">
        <f t="shared" si="1"/>
        <v>33635286228</v>
      </c>
      <c r="H99" s="54"/>
      <c r="I99" s="54"/>
    </row>
    <row r="100" spans="1:9" s="20" customFormat="1" ht="20.25" customHeight="1">
      <c r="A100" s="42"/>
      <c r="B100" s="20" t="s">
        <v>380</v>
      </c>
      <c r="D100" s="54">
        <v>763437142</v>
      </c>
      <c r="E100" s="226"/>
      <c r="F100" s="226"/>
      <c r="G100" s="31">
        <f t="shared" si="1"/>
        <v>763437142</v>
      </c>
      <c r="H100" s="54"/>
      <c r="I100" s="54"/>
    </row>
    <row r="101" spans="1:9" s="29" customFormat="1" ht="20.25" customHeight="1" thickBot="1">
      <c r="A101" s="211"/>
      <c r="B101" s="218" t="s">
        <v>277</v>
      </c>
      <c r="C101" s="218"/>
      <c r="D101" s="219">
        <f>SUM(D94:D100)</f>
        <v>180576637152</v>
      </c>
      <c r="E101" s="219">
        <f>SUM(E94:E100)</f>
        <v>1814658705</v>
      </c>
      <c r="F101" s="219">
        <f>SUM(F94:F100)</f>
        <v>0</v>
      </c>
      <c r="G101" s="219">
        <f>SUM(G94:G100)</f>
        <v>182391295857</v>
      </c>
      <c r="H101" s="191">
        <f>G101-Balance!E58</f>
        <v>0</v>
      </c>
      <c r="I101" s="191">
        <f>D101-Balance!F58</f>
        <v>0</v>
      </c>
    </row>
    <row r="102" spans="1:9" s="20" customFormat="1" ht="20.25" customHeight="1" thickTop="1">
      <c r="A102" s="42"/>
      <c r="D102" s="54"/>
      <c r="E102" s="54"/>
      <c r="F102" s="31"/>
      <c r="G102" s="31"/>
      <c r="H102" s="54"/>
      <c r="I102" s="54"/>
    </row>
    <row r="103" spans="1:9" s="29" customFormat="1" ht="20.25" customHeight="1">
      <c r="A103" s="56">
        <v>12</v>
      </c>
      <c r="B103" s="29" t="s">
        <v>278</v>
      </c>
      <c r="D103" s="191"/>
      <c r="E103" s="191"/>
      <c r="F103" s="28"/>
      <c r="G103" s="28"/>
      <c r="H103" s="191"/>
      <c r="I103" s="191"/>
    </row>
    <row r="104" spans="1:9" s="29" customFormat="1" ht="20.25" customHeight="1">
      <c r="A104" s="220"/>
      <c r="B104" s="344" t="s">
        <v>243</v>
      </c>
      <c r="C104" s="344"/>
      <c r="D104" s="344"/>
      <c r="E104" s="338" t="s">
        <v>279</v>
      </c>
      <c r="F104" s="338" t="s">
        <v>280</v>
      </c>
      <c r="G104" s="338"/>
      <c r="H104" s="191"/>
      <c r="I104" s="191"/>
    </row>
    <row r="105" spans="1:9" s="29" customFormat="1" ht="20.25" customHeight="1">
      <c r="A105" s="153"/>
      <c r="B105" s="345"/>
      <c r="C105" s="345"/>
      <c r="D105" s="345"/>
      <c r="E105" s="346"/>
      <c r="F105" s="282" t="str">
        <f>+F51</f>
        <v>30/06/2012</v>
      </c>
      <c r="G105" s="282" t="str">
        <f>+G51</f>
        <v>31/03/2012</v>
      </c>
      <c r="H105" s="191"/>
      <c r="I105" s="191"/>
    </row>
    <row r="106" spans="1:9" s="20" customFormat="1" ht="20.25" customHeight="1">
      <c r="A106" s="271"/>
      <c r="B106" s="272" t="s">
        <v>384</v>
      </c>
      <c r="C106" s="272"/>
      <c r="D106" s="273"/>
      <c r="E106" s="274">
        <v>0.84</v>
      </c>
      <c r="F106" s="275">
        <f>25970525357+58916000+1656615902</f>
        <v>27686057259</v>
      </c>
      <c r="G106" s="275">
        <v>26029441357</v>
      </c>
      <c r="H106" s="54"/>
      <c r="I106" s="54"/>
    </row>
    <row r="107" spans="1:9" s="20" customFormat="1" ht="20.25" customHeight="1">
      <c r="A107" s="271"/>
      <c r="B107" s="272" t="s">
        <v>390</v>
      </c>
      <c r="C107" s="272"/>
      <c r="D107" s="273"/>
      <c r="E107" s="274">
        <v>0.55</v>
      </c>
      <c r="F107" s="275">
        <v>2000000000</v>
      </c>
      <c r="G107" s="275">
        <v>2000000000</v>
      </c>
      <c r="H107" s="54"/>
      <c r="I107" s="54"/>
    </row>
    <row r="108" spans="1:9" s="20" customFormat="1" ht="20.25" customHeight="1">
      <c r="A108" s="271"/>
      <c r="B108" s="272" t="s">
        <v>372</v>
      </c>
      <c r="C108" s="272"/>
      <c r="D108" s="273"/>
      <c r="E108" s="274">
        <v>1</v>
      </c>
      <c r="F108" s="275">
        <f>5837012220+2000000+11000000+1000000</f>
        <v>5851012220</v>
      </c>
      <c r="G108" s="275">
        <v>5839012220</v>
      </c>
      <c r="H108" s="54"/>
      <c r="I108" s="54"/>
    </row>
    <row r="109" spans="1:9" s="20" customFormat="1" ht="20.25" customHeight="1">
      <c r="A109" s="271"/>
      <c r="B109" s="272" t="s">
        <v>412</v>
      </c>
      <c r="C109" s="272"/>
      <c r="D109" s="273"/>
      <c r="E109" s="274">
        <v>1</v>
      </c>
      <c r="F109" s="275">
        <v>1000000</v>
      </c>
      <c r="G109" s="275"/>
      <c r="H109" s="54"/>
      <c r="I109" s="54"/>
    </row>
    <row r="110" spans="1:9" s="29" customFormat="1" ht="20.25" customHeight="1">
      <c r="A110" s="276"/>
      <c r="B110" s="339" t="s">
        <v>167</v>
      </c>
      <c r="C110" s="340"/>
      <c r="D110" s="341"/>
      <c r="E110" s="277"/>
      <c r="F110" s="270">
        <f>+SUM(F106:F109)</f>
        <v>35538069479</v>
      </c>
      <c r="G110" s="270">
        <f>SUM(G106:G108)</f>
        <v>33868453577</v>
      </c>
      <c r="H110" s="191">
        <f>+F110-Balance!E65</f>
        <v>0</v>
      </c>
      <c r="I110" s="191">
        <f>G110-Balance!F65</f>
        <v>0</v>
      </c>
    </row>
    <row r="111" spans="1:9" s="20" customFormat="1" ht="20.25" customHeight="1">
      <c r="A111" s="278"/>
      <c r="B111" s="279"/>
      <c r="C111" s="279"/>
      <c r="D111" s="280"/>
      <c r="E111" s="280"/>
      <c r="F111" s="281"/>
      <c r="G111" s="281"/>
      <c r="H111" s="54"/>
      <c r="I111" s="54"/>
    </row>
    <row r="112" spans="1:9" s="29" customFormat="1" ht="20.25" customHeight="1">
      <c r="A112" s="56">
        <v>13</v>
      </c>
      <c r="B112" s="29" t="s">
        <v>281</v>
      </c>
      <c r="D112" s="191"/>
      <c r="E112" s="191"/>
      <c r="F112" s="28"/>
      <c r="G112" s="28"/>
      <c r="H112" s="191"/>
      <c r="I112" s="191"/>
    </row>
    <row r="113" spans="1:9" s="29" customFormat="1" ht="20.25" customHeight="1">
      <c r="A113" s="220"/>
      <c r="B113" s="344" t="s">
        <v>243</v>
      </c>
      <c r="C113" s="344"/>
      <c r="D113" s="344"/>
      <c r="E113" s="338" t="s">
        <v>279</v>
      </c>
      <c r="F113" s="338" t="s">
        <v>280</v>
      </c>
      <c r="G113" s="338"/>
      <c r="H113" s="191"/>
      <c r="I113" s="191"/>
    </row>
    <row r="114" spans="1:9" s="29" customFormat="1" ht="20.25" customHeight="1">
      <c r="A114" s="153"/>
      <c r="B114" s="345"/>
      <c r="C114" s="345"/>
      <c r="D114" s="345"/>
      <c r="E114" s="346"/>
      <c r="F114" s="283" t="str">
        <f>+F105</f>
        <v>30/06/2012</v>
      </c>
      <c r="G114" s="283" t="str">
        <f>+G105</f>
        <v>31/03/2012</v>
      </c>
      <c r="H114" s="191"/>
      <c r="I114" s="191"/>
    </row>
    <row r="115" spans="1:9" s="20" customFormat="1" ht="20.25" customHeight="1">
      <c r="A115" s="271"/>
      <c r="B115" s="272" t="s">
        <v>282</v>
      </c>
      <c r="C115" s="272"/>
      <c r="D115" s="273"/>
      <c r="E115" s="274">
        <v>0.49</v>
      </c>
      <c r="F115" s="275">
        <f>+G115</f>
        <v>7092400000</v>
      </c>
      <c r="G115" s="275">
        <v>7092400000</v>
      </c>
      <c r="H115" s="54"/>
      <c r="I115" s="54"/>
    </row>
    <row r="116" spans="1:9" s="20" customFormat="1" ht="20.25" customHeight="1">
      <c r="A116" s="271"/>
      <c r="B116" s="272" t="s">
        <v>283</v>
      </c>
      <c r="C116" s="272"/>
      <c r="D116" s="273"/>
      <c r="E116" s="274">
        <v>0.23</v>
      </c>
      <c r="F116" s="275">
        <f>+G116</f>
        <v>575000000</v>
      </c>
      <c r="G116" s="275">
        <v>575000000</v>
      </c>
      <c r="H116" s="54"/>
      <c r="I116" s="54"/>
    </row>
    <row r="117" spans="1:9" s="29" customFormat="1" ht="20.25" customHeight="1" thickBot="1">
      <c r="A117" s="211"/>
      <c r="B117" s="290" t="s">
        <v>167</v>
      </c>
      <c r="C117" s="290"/>
      <c r="D117" s="290"/>
      <c r="E117" s="219"/>
      <c r="F117" s="270">
        <f>+SUM(F115:F116)</f>
        <v>7667400000</v>
      </c>
      <c r="G117" s="270">
        <f>+SUM(G115:G116)</f>
        <v>7667400000</v>
      </c>
      <c r="H117" s="191">
        <f>+F117-Balance!E66</f>
        <v>0</v>
      </c>
      <c r="I117" s="191">
        <f>+G117-Balance!F66</f>
        <v>0</v>
      </c>
    </row>
    <row r="118" spans="1:9" s="20" customFormat="1" ht="20.25" customHeight="1" thickTop="1">
      <c r="A118" s="42"/>
      <c r="D118" s="54"/>
      <c r="E118" s="54"/>
      <c r="F118" s="31"/>
      <c r="G118" s="31"/>
      <c r="H118" s="54"/>
      <c r="I118" s="54"/>
    </row>
    <row r="119" spans="1:9" s="29" customFormat="1" ht="20.25" customHeight="1">
      <c r="A119" s="56">
        <v>14</v>
      </c>
      <c r="B119" s="29" t="s">
        <v>63</v>
      </c>
      <c r="D119" s="191"/>
      <c r="E119" s="191"/>
      <c r="F119" s="28"/>
      <c r="G119" s="28"/>
      <c r="H119" s="191"/>
      <c r="I119" s="191"/>
    </row>
    <row r="120" spans="1:9" s="29" customFormat="1" ht="20.25" customHeight="1" thickBot="1">
      <c r="A120" s="211"/>
      <c r="B120" s="290" t="s">
        <v>243</v>
      </c>
      <c r="C120" s="290"/>
      <c r="D120" s="290"/>
      <c r="E120" s="219" t="s">
        <v>284</v>
      </c>
      <c r="F120" s="57" t="str">
        <f>+F105</f>
        <v>30/06/2012</v>
      </c>
      <c r="G120" s="57" t="str">
        <f>+G105</f>
        <v>31/03/2012</v>
      </c>
      <c r="H120" s="191"/>
      <c r="I120" s="191"/>
    </row>
    <row r="121" spans="1:10" s="20" customFormat="1" ht="20.25" customHeight="1" thickTop="1">
      <c r="A121" s="42"/>
      <c r="B121" s="20" t="s">
        <v>285</v>
      </c>
      <c r="D121" s="54"/>
      <c r="E121" s="54" t="s">
        <v>286</v>
      </c>
      <c r="F121" s="31">
        <f>G121</f>
        <v>36986267000</v>
      </c>
      <c r="G121" s="31">
        <v>36986267000</v>
      </c>
      <c r="H121" s="54"/>
      <c r="I121" s="249"/>
      <c r="J121" s="250"/>
    </row>
    <row r="122" spans="1:10" s="20" customFormat="1" ht="20.25" customHeight="1">
      <c r="A122" s="42"/>
      <c r="B122" s="20" t="s">
        <v>287</v>
      </c>
      <c r="D122" s="54"/>
      <c r="E122" s="54"/>
      <c r="F122" s="31">
        <f>+G122</f>
        <v>40334400000</v>
      </c>
      <c r="G122" s="31">
        <v>40334400000</v>
      </c>
      <c r="H122" s="54"/>
      <c r="I122" s="249"/>
      <c r="J122" s="250"/>
    </row>
    <row r="123" spans="1:9" s="20" customFormat="1" ht="20.25" customHeight="1">
      <c r="A123" s="42"/>
      <c r="B123" s="20" t="s">
        <v>288</v>
      </c>
      <c r="D123" s="54"/>
      <c r="E123" s="54"/>
      <c r="F123" s="31">
        <f>+G123</f>
        <v>5597500000</v>
      </c>
      <c r="G123" s="31">
        <v>5597500000</v>
      </c>
      <c r="H123" s="54"/>
      <c r="I123" s="54"/>
    </row>
    <row r="124" spans="1:9" s="29" customFormat="1" ht="20.25" customHeight="1" thickBot="1">
      <c r="A124" s="211"/>
      <c r="B124" s="218" t="s">
        <v>167</v>
      </c>
      <c r="C124" s="218"/>
      <c r="D124" s="219"/>
      <c r="E124" s="219"/>
      <c r="F124" s="57">
        <f>SUM(F120:F123)</f>
        <v>82918167000</v>
      </c>
      <c r="G124" s="57">
        <f>SUM(G120:G123)</f>
        <v>82918167000</v>
      </c>
      <c r="H124" s="191">
        <f>+F124-Balance!E67</f>
        <v>0</v>
      </c>
      <c r="I124" s="191">
        <f>G124-Balance!F67</f>
        <v>0</v>
      </c>
    </row>
    <row r="125" spans="1:9" s="20" customFormat="1" ht="20.25" customHeight="1" thickTop="1">
      <c r="A125" s="42"/>
      <c r="D125" s="54"/>
      <c r="E125" s="54"/>
      <c r="F125" s="31"/>
      <c r="G125" s="31"/>
      <c r="H125" s="54"/>
      <c r="I125" s="54"/>
    </row>
    <row r="126" spans="1:10" s="29" customFormat="1" ht="20.25" customHeight="1">
      <c r="A126" s="56">
        <v>15</v>
      </c>
      <c r="B126" s="29" t="s">
        <v>289</v>
      </c>
      <c r="D126" s="191"/>
      <c r="E126" s="191"/>
      <c r="F126" s="28"/>
      <c r="G126" s="28"/>
      <c r="H126" s="191"/>
      <c r="I126" s="191"/>
      <c r="J126" s="251"/>
    </row>
    <row r="127" spans="1:9" s="29" customFormat="1" ht="20.25" customHeight="1" thickBot="1">
      <c r="A127" s="211"/>
      <c r="B127" s="218" t="s">
        <v>243</v>
      </c>
      <c r="C127" s="218"/>
      <c r="D127" s="219" t="s">
        <v>410</v>
      </c>
      <c r="E127" s="219" t="s">
        <v>269</v>
      </c>
      <c r="F127" s="57" t="s">
        <v>273</v>
      </c>
      <c r="G127" s="57" t="s">
        <v>259</v>
      </c>
      <c r="H127" s="191"/>
      <c r="I127" s="191"/>
    </row>
    <row r="128" spans="1:9" s="29" customFormat="1" ht="20.25" customHeight="1" thickTop="1">
      <c r="A128" s="56"/>
      <c r="B128" s="29" t="s">
        <v>35</v>
      </c>
      <c r="D128" s="191"/>
      <c r="E128" s="191"/>
      <c r="F128" s="28"/>
      <c r="G128" s="28"/>
      <c r="H128" s="191"/>
      <c r="I128" s="191"/>
    </row>
    <row r="129" spans="1:9" s="20" customFormat="1" ht="20.25" customHeight="1">
      <c r="A129" s="42"/>
      <c r="B129" s="20" t="s">
        <v>290</v>
      </c>
      <c r="D129" s="54">
        <v>2571166142</v>
      </c>
      <c r="E129" s="54">
        <f>152128599-81135208</f>
        <v>70993391</v>
      </c>
      <c r="F129" s="31"/>
      <c r="G129" s="31">
        <f>+D129+E129-F129</f>
        <v>2642159533</v>
      </c>
      <c r="H129" s="54"/>
      <c r="I129" s="54"/>
    </row>
    <row r="130" spans="1:9" s="29" customFormat="1" ht="20.25" customHeight="1" thickBot="1">
      <c r="A130" s="211"/>
      <c r="B130" s="218" t="s">
        <v>167</v>
      </c>
      <c r="C130" s="218"/>
      <c r="D130" s="219">
        <f>+D129</f>
        <v>2571166142</v>
      </c>
      <c r="E130" s="219">
        <f>+E129</f>
        <v>70993391</v>
      </c>
      <c r="F130" s="219">
        <f>+F129</f>
        <v>0</v>
      </c>
      <c r="G130" s="219">
        <f>+G129</f>
        <v>2642159533</v>
      </c>
      <c r="H130" s="191">
        <f>G130-Balance!E36</f>
        <v>0</v>
      </c>
      <c r="I130" s="191">
        <f>+D130-Balance!F36</f>
        <v>0</v>
      </c>
    </row>
    <row r="131" spans="1:9" s="29" customFormat="1" ht="20.25" customHeight="1" thickTop="1">
      <c r="A131" s="56"/>
      <c r="B131" s="29" t="s">
        <v>224</v>
      </c>
      <c r="D131" s="191"/>
      <c r="E131" s="191"/>
      <c r="F131" s="28"/>
      <c r="G131" s="28"/>
      <c r="H131" s="191"/>
      <c r="I131" s="191"/>
    </row>
    <row r="132" spans="1:9" s="20" customFormat="1" ht="20.25" customHeight="1">
      <c r="A132" s="42"/>
      <c r="B132" s="20" t="s">
        <v>373</v>
      </c>
      <c r="D132" s="54">
        <v>9090909</v>
      </c>
      <c r="E132" s="54">
        <v>0</v>
      </c>
      <c r="F132" s="31">
        <v>9090909</v>
      </c>
      <c r="G132" s="31">
        <f>+D132+E132-F132</f>
        <v>0</v>
      </c>
      <c r="H132" s="54"/>
      <c r="I132" s="54"/>
    </row>
    <row r="133" spans="1:9" s="20" customFormat="1" ht="20.25" customHeight="1">
      <c r="A133" s="42"/>
      <c r="B133" s="20" t="s">
        <v>225</v>
      </c>
      <c r="D133" s="54">
        <v>0</v>
      </c>
      <c r="E133" s="54"/>
      <c r="F133" s="31"/>
      <c r="G133" s="31">
        <f>+D133+E133-F133</f>
        <v>0</v>
      </c>
      <c r="H133" s="54"/>
      <c r="I133" s="54"/>
    </row>
    <row r="134" spans="1:9" s="20" customFormat="1" ht="20.25" customHeight="1">
      <c r="A134" s="42"/>
      <c r="B134" s="20" t="s">
        <v>291</v>
      </c>
      <c r="D134" s="54">
        <v>164989244</v>
      </c>
      <c r="E134" s="31">
        <v>94156061</v>
      </c>
      <c r="F134" s="31"/>
      <c r="G134" s="31">
        <f>+D134+E134-F134</f>
        <v>259145305</v>
      </c>
      <c r="H134" s="54"/>
      <c r="I134" s="54"/>
    </row>
    <row r="135" spans="1:9" s="20" customFormat="1" ht="20.25" customHeight="1">
      <c r="A135" s="42"/>
      <c r="B135" s="20" t="s">
        <v>226</v>
      </c>
      <c r="D135" s="54"/>
      <c r="E135" s="54"/>
      <c r="F135" s="31"/>
      <c r="G135" s="31">
        <f>+D135+E135-F135</f>
        <v>0</v>
      </c>
      <c r="H135" s="54"/>
      <c r="I135" s="54"/>
    </row>
    <row r="136" spans="1:9" s="29" customFormat="1" ht="20.25" customHeight="1" thickBot="1">
      <c r="A136" s="211"/>
      <c r="B136" s="218" t="s">
        <v>292</v>
      </c>
      <c r="C136" s="218"/>
      <c r="D136" s="219">
        <f>SUM(D132:D135)</f>
        <v>174080153</v>
      </c>
      <c r="E136" s="219">
        <f>SUM(E132:E135)</f>
        <v>94156061</v>
      </c>
      <c r="F136" s="219">
        <f>SUM(F132:F135)</f>
        <v>9090909</v>
      </c>
      <c r="G136" s="219">
        <f>SUM(G132:G135)</f>
        <v>259145305</v>
      </c>
      <c r="H136" s="191">
        <f>+G136-Balance!E103</f>
        <v>0</v>
      </c>
      <c r="I136" s="191">
        <f>+D136-Balance!F103</f>
        <v>0</v>
      </c>
    </row>
    <row r="137" spans="1:9" s="20" customFormat="1" ht="12" customHeight="1" thickTop="1">
      <c r="A137" s="42"/>
      <c r="D137" s="54"/>
      <c r="E137" s="54"/>
      <c r="F137" s="31"/>
      <c r="G137" s="31"/>
      <c r="H137" s="54"/>
      <c r="I137" s="54"/>
    </row>
    <row r="138" spans="1:9" s="29" customFormat="1" ht="25.5" customHeight="1">
      <c r="A138" s="186" t="s">
        <v>293</v>
      </c>
      <c r="B138" s="29" t="s">
        <v>294</v>
      </c>
      <c r="D138" s="191"/>
      <c r="E138" s="191"/>
      <c r="F138" s="28"/>
      <c r="G138" s="28"/>
      <c r="H138" s="191"/>
      <c r="I138" s="191"/>
    </row>
    <row r="139" spans="1:9" s="20" customFormat="1" ht="30" customHeight="1">
      <c r="A139" s="42"/>
      <c r="B139" s="343" t="s">
        <v>295</v>
      </c>
      <c r="C139" s="343"/>
      <c r="D139" s="343"/>
      <c r="E139" s="343"/>
      <c r="F139" s="343"/>
      <c r="G139" s="343"/>
      <c r="H139" s="54"/>
      <c r="I139" s="54"/>
    </row>
    <row r="140" spans="1:9" s="20" customFormat="1" ht="19.5" customHeight="1">
      <c r="A140" s="42"/>
      <c r="D140" s="54"/>
      <c r="E140" s="54"/>
      <c r="F140" s="31"/>
      <c r="G140" s="31"/>
      <c r="H140" s="54"/>
      <c r="I140" s="54"/>
    </row>
    <row r="141" spans="1:9" s="29" customFormat="1" ht="19.5" customHeight="1">
      <c r="A141" s="186" t="s">
        <v>296</v>
      </c>
      <c r="B141" s="29" t="s">
        <v>220</v>
      </c>
      <c r="D141" s="191"/>
      <c r="E141" s="191"/>
      <c r="F141" s="28"/>
      <c r="G141" s="28"/>
      <c r="H141" s="191"/>
      <c r="I141" s="191"/>
    </row>
    <row r="142" spans="1:9" s="20" customFormat="1" ht="19.5" customHeight="1">
      <c r="A142" s="42"/>
      <c r="B142" s="20" t="s">
        <v>297</v>
      </c>
      <c r="D142" s="54"/>
      <c r="E142" s="54"/>
      <c r="F142" s="31"/>
      <c r="G142" s="31"/>
      <c r="H142" s="54"/>
      <c r="I142" s="54"/>
    </row>
    <row r="143" spans="1:9" s="20" customFormat="1" ht="19.5" customHeight="1">
      <c r="A143" s="42" t="s">
        <v>298</v>
      </c>
      <c r="B143" s="20" t="s">
        <v>299</v>
      </c>
      <c r="D143" s="54"/>
      <c r="E143" s="54"/>
      <c r="F143" s="31"/>
      <c r="G143" s="31"/>
      <c r="H143" s="54"/>
      <c r="I143" s="54"/>
    </row>
    <row r="144" spans="2:9" s="20" customFormat="1" ht="96.75" customHeight="1">
      <c r="B144" s="342" t="s">
        <v>300</v>
      </c>
      <c r="C144" s="342"/>
      <c r="D144" s="342"/>
      <c r="E144" s="342"/>
      <c r="F144" s="342"/>
      <c r="G144" s="342"/>
      <c r="H144" s="54"/>
      <c r="I144" s="54"/>
    </row>
    <row r="145" spans="1:9" s="20" customFormat="1" ht="19.5" customHeight="1">
      <c r="A145" s="42"/>
      <c r="D145" s="54"/>
      <c r="E145" s="54"/>
      <c r="F145" s="31"/>
      <c r="G145" s="31"/>
      <c r="H145" s="54"/>
      <c r="I145" s="54"/>
    </row>
    <row r="146" spans="1:9" s="29" customFormat="1" ht="29.25" customHeight="1" thickBot="1">
      <c r="A146" s="211"/>
      <c r="B146" s="218" t="s">
        <v>243</v>
      </c>
      <c r="C146" s="218"/>
      <c r="D146" s="219"/>
      <c r="E146" s="219"/>
      <c r="F146" s="57" t="s">
        <v>413</v>
      </c>
      <c r="G146" s="225" t="s">
        <v>414</v>
      </c>
      <c r="H146" s="191"/>
      <c r="I146" s="191"/>
    </row>
    <row r="147" spans="1:9" s="29" customFormat="1" ht="19.5" customHeight="1" thickTop="1">
      <c r="A147" s="56"/>
      <c r="B147" s="29" t="s">
        <v>301</v>
      </c>
      <c r="D147" s="191"/>
      <c r="E147" s="191"/>
      <c r="F147" s="28">
        <f>PLI!E28</f>
        <v>2272343797</v>
      </c>
      <c r="G147" s="28">
        <f>PLI!G28</f>
        <v>2825943686</v>
      </c>
      <c r="H147" s="191">
        <f>+F147-PLI!E32</f>
        <v>0</v>
      </c>
      <c r="I147" s="191">
        <f>F147-PLI!E28</f>
        <v>0</v>
      </c>
    </row>
    <row r="148" spans="1:9" s="29" customFormat="1" ht="19.5" customHeight="1">
      <c r="A148" s="56"/>
      <c r="B148" s="29" t="s">
        <v>302</v>
      </c>
      <c r="D148" s="191"/>
      <c r="E148" s="191"/>
      <c r="F148" s="28">
        <v>0</v>
      </c>
      <c r="G148" s="28">
        <v>0</v>
      </c>
      <c r="H148" s="191"/>
      <c r="I148" s="191"/>
    </row>
    <row r="149" spans="1:9" s="20" customFormat="1" ht="19.5" customHeight="1">
      <c r="A149" s="42"/>
      <c r="B149" s="20" t="s">
        <v>303</v>
      </c>
      <c r="D149" s="54"/>
      <c r="E149" s="54"/>
      <c r="F149" s="31">
        <v>0</v>
      </c>
      <c r="G149" s="31"/>
      <c r="H149" s="54"/>
      <c r="I149" s="54"/>
    </row>
    <row r="150" spans="1:9" s="29" customFormat="1" ht="19.5" customHeight="1">
      <c r="A150" s="56"/>
      <c r="B150" s="29" t="s">
        <v>304</v>
      </c>
      <c r="D150" s="191"/>
      <c r="E150" s="191"/>
      <c r="F150" s="28">
        <f>SUM(F147:F149)</f>
        <v>2272343797</v>
      </c>
      <c r="G150" s="28">
        <f>+G147+G148+G149</f>
        <v>2825943686</v>
      </c>
      <c r="H150" s="191"/>
      <c r="I150" s="191"/>
    </row>
    <row r="151" spans="1:9" s="20" customFormat="1" ht="19.5" customHeight="1">
      <c r="A151" s="42"/>
      <c r="B151" s="20" t="s">
        <v>305</v>
      </c>
      <c r="D151" s="54"/>
      <c r="E151" s="54"/>
      <c r="F151" s="31">
        <f>+-F150</f>
        <v>-2272343797</v>
      </c>
      <c r="G151" s="31">
        <f>+-G150</f>
        <v>-2825943686</v>
      </c>
      <c r="H151" s="54"/>
      <c r="I151" s="54"/>
    </row>
    <row r="152" spans="1:9" s="29" customFormat="1" ht="19.5" customHeight="1">
      <c r="A152" s="56"/>
      <c r="B152" s="29" t="s">
        <v>306</v>
      </c>
      <c r="D152" s="191"/>
      <c r="E152" s="191"/>
      <c r="F152" s="28">
        <v>0</v>
      </c>
      <c r="G152" s="28">
        <v>0</v>
      </c>
      <c r="H152" s="191"/>
      <c r="I152" s="191"/>
    </row>
    <row r="153" spans="1:9" s="20" customFormat="1" ht="19.5" customHeight="1">
      <c r="A153" s="42"/>
      <c r="B153" s="20" t="s">
        <v>307</v>
      </c>
      <c r="D153" s="54"/>
      <c r="E153" s="54"/>
      <c r="F153" s="31">
        <v>0</v>
      </c>
      <c r="G153" s="31">
        <v>0</v>
      </c>
      <c r="H153" s="54"/>
      <c r="I153" s="54"/>
    </row>
    <row r="154" spans="1:9" s="29" customFormat="1" ht="19.5" customHeight="1">
      <c r="A154" s="56"/>
      <c r="B154" s="29" t="s">
        <v>308</v>
      </c>
      <c r="D154" s="191"/>
      <c r="E154" s="191"/>
      <c r="F154" s="28">
        <v>0</v>
      </c>
      <c r="G154" s="28">
        <v>0</v>
      </c>
      <c r="H154" s="191"/>
      <c r="I154" s="191"/>
    </row>
    <row r="155" spans="1:9" s="20" customFormat="1" ht="19.5" customHeight="1">
      <c r="A155" s="42"/>
      <c r="B155" s="20" t="s">
        <v>309</v>
      </c>
      <c r="D155" s="54"/>
      <c r="E155" s="54"/>
      <c r="F155" s="31">
        <v>0</v>
      </c>
      <c r="G155" s="31">
        <v>0</v>
      </c>
      <c r="H155" s="54"/>
      <c r="I155" s="54"/>
    </row>
    <row r="156" spans="1:9" s="20" customFormat="1" ht="19.5" customHeight="1">
      <c r="A156" s="42"/>
      <c r="B156" s="20" t="s">
        <v>310</v>
      </c>
      <c r="D156" s="54"/>
      <c r="E156" s="54"/>
      <c r="F156" s="31">
        <v>0</v>
      </c>
      <c r="G156" s="31">
        <f>+-G154</f>
        <v>0</v>
      </c>
      <c r="H156" s="54"/>
      <c r="I156" s="54"/>
    </row>
    <row r="157" spans="1:9" s="29" customFormat="1" ht="19.5" customHeight="1" thickBot="1">
      <c r="A157" s="211"/>
      <c r="B157" s="218" t="s">
        <v>311</v>
      </c>
      <c r="C157" s="218"/>
      <c r="D157" s="219"/>
      <c r="E157" s="219"/>
      <c r="F157" s="57">
        <v>0</v>
      </c>
      <c r="G157" s="57">
        <v>0</v>
      </c>
      <c r="H157" s="191"/>
      <c r="I157" s="191"/>
    </row>
    <row r="158" spans="1:9" s="20" customFormat="1" ht="17.25" customHeight="1" thickTop="1">
      <c r="A158" s="42"/>
      <c r="D158" s="54"/>
      <c r="E158" s="54"/>
      <c r="F158" s="31"/>
      <c r="G158" s="31"/>
      <c r="H158" s="54"/>
      <c r="I158" s="54"/>
    </row>
    <row r="159" spans="1:9" s="29" customFormat="1" ht="23.25" customHeight="1">
      <c r="A159" s="56" t="s">
        <v>312</v>
      </c>
      <c r="B159" s="29" t="s">
        <v>313</v>
      </c>
      <c r="D159" s="191"/>
      <c r="E159" s="191"/>
      <c r="F159" s="28"/>
      <c r="G159" s="28"/>
      <c r="H159" s="191"/>
      <c r="I159" s="191"/>
    </row>
    <row r="160" spans="1:9" s="20" customFormat="1" ht="53.25" customHeight="1">
      <c r="A160" s="42"/>
      <c r="B160" s="343" t="s">
        <v>388</v>
      </c>
      <c r="C160" s="343"/>
      <c r="D160" s="343"/>
      <c r="E160" s="343"/>
      <c r="F160" s="343"/>
      <c r="G160" s="343"/>
      <c r="H160" s="54"/>
      <c r="I160" s="54"/>
    </row>
    <row r="161" spans="1:9" s="20" customFormat="1" ht="20.25" customHeight="1">
      <c r="A161" s="42"/>
      <c r="D161" s="54"/>
      <c r="E161" s="54"/>
      <c r="F161" s="31"/>
      <c r="G161" s="31"/>
      <c r="H161" s="54"/>
      <c r="I161" s="54"/>
    </row>
    <row r="162" spans="1:9" s="229" customFormat="1" ht="48" customHeight="1" thickBot="1">
      <c r="A162" s="227"/>
      <c r="B162" s="227" t="s">
        <v>314</v>
      </c>
      <c r="C162" s="227"/>
      <c r="D162" s="225" t="s">
        <v>315</v>
      </c>
      <c r="E162" s="225" t="s">
        <v>415</v>
      </c>
      <c r="F162" s="225" t="s">
        <v>316</v>
      </c>
      <c r="G162" s="225" t="s">
        <v>416</v>
      </c>
      <c r="H162" s="228"/>
      <c r="I162" s="228"/>
    </row>
    <row r="163" spans="1:9" s="20" customFormat="1" ht="20.25" customHeight="1" thickTop="1">
      <c r="A163" s="42"/>
      <c r="B163" s="20" t="s">
        <v>317</v>
      </c>
      <c r="D163" s="54">
        <v>99111868997</v>
      </c>
      <c r="E163" s="54">
        <f>-33960170609-F150</f>
        <v>-36232514406</v>
      </c>
      <c r="F163" s="31">
        <v>0</v>
      </c>
      <c r="G163" s="31">
        <f>D163+E163</f>
        <v>62879354591</v>
      </c>
      <c r="H163" s="54"/>
      <c r="I163" s="54"/>
    </row>
    <row r="164" spans="1:9" s="29" customFormat="1" ht="20.25" customHeight="1" thickBot="1">
      <c r="A164" s="211"/>
      <c r="B164" s="218" t="s">
        <v>292</v>
      </c>
      <c r="C164" s="218"/>
      <c r="D164" s="219">
        <f>D163</f>
        <v>99111868997</v>
      </c>
      <c r="E164" s="219">
        <f>E163</f>
        <v>-36232514406</v>
      </c>
      <c r="F164" s="219">
        <f>F163</f>
        <v>0</v>
      </c>
      <c r="G164" s="219">
        <f>G163</f>
        <v>62879354591</v>
      </c>
      <c r="H164" s="191"/>
      <c r="I164" s="191"/>
    </row>
    <row r="165" spans="1:9" s="29" customFormat="1" ht="20.25" customHeight="1" thickTop="1">
      <c r="A165" s="153"/>
      <c r="B165" s="224"/>
      <c r="C165" s="224"/>
      <c r="D165" s="188"/>
      <c r="E165" s="188"/>
      <c r="F165" s="188"/>
      <c r="G165" s="188"/>
      <c r="H165" s="191"/>
      <c r="I165" s="191"/>
    </row>
    <row r="166" spans="1:9" s="29" customFormat="1" ht="20.25" customHeight="1">
      <c r="A166" s="153"/>
      <c r="B166" s="224"/>
      <c r="C166" s="224"/>
      <c r="D166" s="188"/>
      <c r="E166" s="188"/>
      <c r="F166" s="188"/>
      <c r="G166" s="188"/>
      <c r="H166" s="191"/>
      <c r="I166" s="191"/>
    </row>
    <row r="167" spans="1:9" s="29" customFormat="1" ht="20.25" customHeight="1">
      <c r="A167" s="153"/>
      <c r="B167" s="224"/>
      <c r="C167" s="224"/>
      <c r="D167" s="188"/>
      <c r="E167" s="188"/>
      <c r="F167" s="188"/>
      <c r="G167" s="188"/>
      <c r="H167" s="191"/>
      <c r="I167" s="191"/>
    </row>
    <row r="168" spans="1:9" s="29" customFormat="1" ht="20.25" customHeight="1">
      <c r="A168" s="153"/>
      <c r="B168" s="224"/>
      <c r="C168" s="224"/>
      <c r="D168" s="188"/>
      <c r="E168" s="188"/>
      <c r="F168" s="188"/>
      <c r="G168" s="188"/>
      <c r="H168" s="191"/>
      <c r="I168" s="191"/>
    </row>
    <row r="169" spans="1:9" s="29" customFormat="1" ht="20.25" customHeight="1">
      <c r="A169" s="153"/>
      <c r="B169" s="224"/>
      <c r="C169" s="224"/>
      <c r="D169" s="188"/>
      <c r="E169" s="188"/>
      <c r="F169" s="188"/>
      <c r="G169" s="188"/>
      <c r="H169" s="191"/>
      <c r="I169" s="191"/>
    </row>
    <row r="170" spans="1:9" s="29" customFormat="1" ht="20.25" customHeight="1">
      <c r="A170" s="153"/>
      <c r="B170" s="224"/>
      <c r="C170" s="224"/>
      <c r="D170" s="188"/>
      <c r="E170" s="188"/>
      <c r="F170" s="188"/>
      <c r="G170" s="188"/>
      <c r="H170" s="191"/>
      <c r="I170" s="191"/>
    </row>
    <row r="171" spans="1:9" s="29" customFormat="1" ht="20.25" customHeight="1">
      <c r="A171" s="153"/>
      <c r="B171" s="224"/>
      <c r="C171" s="224"/>
      <c r="D171" s="188"/>
      <c r="E171" s="188"/>
      <c r="F171" s="188"/>
      <c r="G171" s="188"/>
      <c r="H171" s="191"/>
      <c r="I171" s="191"/>
    </row>
    <row r="172" spans="1:9" s="29" customFormat="1" ht="20.25" customHeight="1">
      <c r="A172" s="153"/>
      <c r="B172" s="224"/>
      <c r="C172" s="224"/>
      <c r="D172" s="188"/>
      <c r="E172" s="188"/>
      <c r="F172" s="188"/>
      <c r="G172" s="188"/>
      <c r="H172" s="191"/>
      <c r="I172" s="191"/>
    </row>
    <row r="173" spans="1:9" s="29" customFormat="1" ht="20.25" customHeight="1">
      <c r="A173" s="153"/>
      <c r="B173" s="224"/>
      <c r="C173" s="224"/>
      <c r="D173" s="188"/>
      <c r="E173" s="188"/>
      <c r="F173" s="188"/>
      <c r="G173" s="188"/>
      <c r="H173" s="191"/>
      <c r="I173" s="191"/>
    </row>
    <row r="174" spans="1:9" s="29" customFormat="1" ht="20.25" customHeight="1">
      <c r="A174" s="153"/>
      <c r="B174" s="224"/>
      <c r="C174" s="224"/>
      <c r="D174" s="188"/>
      <c r="E174" s="188"/>
      <c r="F174" s="188"/>
      <c r="G174" s="188"/>
      <c r="H174" s="191"/>
      <c r="I174" s="191"/>
    </row>
    <row r="175" spans="1:9" s="29" customFormat="1" ht="20.25" customHeight="1">
      <c r="A175" s="153"/>
      <c r="B175" s="224"/>
      <c r="C175" s="224"/>
      <c r="D175" s="188"/>
      <c r="E175" s="188"/>
      <c r="F175" s="188"/>
      <c r="G175" s="188"/>
      <c r="H175" s="191"/>
      <c r="I175" s="191"/>
    </row>
    <row r="176" spans="1:9" s="29" customFormat="1" ht="20.25" customHeight="1">
      <c r="A176" s="153"/>
      <c r="B176" s="224"/>
      <c r="C176" s="224"/>
      <c r="D176" s="188"/>
      <c r="E176" s="188"/>
      <c r="F176" s="188"/>
      <c r="G176" s="188"/>
      <c r="H176" s="191"/>
      <c r="I176" s="191"/>
    </row>
    <row r="177" spans="1:9" s="29" customFormat="1" ht="20.25" customHeight="1">
      <c r="A177" s="153"/>
      <c r="B177" s="224"/>
      <c r="C177" s="224"/>
      <c r="D177" s="188"/>
      <c r="E177" s="188"/>
      <c r="F177" s="188"/>
      <c r="G177" s="188"/>
      <c r="H177" s="191"/>
      <c r="I177" s="191"/>
    </row>
    <row r="178" spans="1:9" s="29" customFormat="1" ht="20.25" customHeight="1">
      <c r="A178" s="153"/>
      <c r="B178" s="224"/>
      <c r="C178" s="224"/>
      <c r="D178" s="188"/>
      <c r="E178" s="188"/>
      <c r="F178" s="188"/>
      <c r="G178" s="188"/>
      <c r="H178" s="191"/>
      <c r="I178" s="191"/>
    </row>
    <row r="179" spans="1:9" s="29" customFormat="1" ht="20.25" customHeight="1">
      <c r="A179" s="153"/>
      <c r="B179" s="224"/>
      <c r="C179" s="224"/>
      <c r="D179" s="188"/>
      <c r="E179" s="188"/>
      <c r="F179" s="188"/>
      <c r="G179" s="188"/>
      <c r="H179" s="191"/>
      <c r="I179" s="191"/>
    </row>
    <row r="180" spans="1:9" s="29" customFormat="1" ht="20.25" customHeight="1">
      <c r="A180" s="153"/>
      <c r="B180" s="224"/>
      <c r="C180" s="224"/>
      <c r="D180" s="188"/>
      <c r="E180" s="188"/>
      <c r="F180" s="188"/>
      <c r="G180" s="188"/>
      <c r="H180" s="191"/>
      <c r="I180" s="191"/>
    </row>
    <row r="181" spans="1:9" s="29" customFormat="1" ht="20.25" customHeight="1">
      <c r="A181" s="153"/>
      <c r="B181" s="224"/>
      <c r="C181" s="224"/>
      <c r="D181" s="188"/>
      <c r="E181" s="188"/>
      <c r="F181" s="188"/>
      <c r="G181" s="188"/>
      <c r="H181" s="191"/>
      <c r="I181" s="191"/>
    </row>
    <row r="182" spans="1:9" s="29" customFormat="1" ht="20.25" customHeight="1">
      <c r="A182" s="153"/>
      <c r="B182" s="224"/>
      <c r="C182" s="224"/>
      <c r="D182" s="188"/>
      <c r="E182" s="188"/>
      <c r="F182" s="188"/>
      <c r="G182" s="188"/>
      <c r="H182" s="191"/>
      <c r="I182" s="191"/>
    </row>
    <row r="183" spans="1:9" s="29" customFormat="1" ht="20.25" customHeight="1">
      <c r="A183" s="153"/>
      <c r="B183" s="224"/>
      <c r="C183" s="224"/>
      <c r="D183" s="188"/>
      <c r="E183" s="188"/>
      <c r="F183" s="188"/>
      <c r="G183" s="188"/>
      <c r="H183" s="191"/>
      <c r="I183" s="191"/>
    </row>
    <row r="184" spans="1:9" s="29" customFormat="1" ht="20.25" customHeight="1">
      <c r="A184" s="153"/>
      <c r="B184" s="224"/>
      <c r="C184" s="224"/>
      <c r="D184" s="188"/>
      <c r="E184" s="188"/>
      <c r="F184" s="188"/>
      <c r="G184" s="188"/>
      <c r="H184" s="191"/>
      <c r="I184" s="191"/>
    </row>
    <row r="185" spans="1:9" s="29" customFormat="1" ht="20.25" customHeight="1">
      <c r="A185" s="153"/>
      <c r="B185" s="224"/>
      <c r="C185" s="224"/>
      <c r="D185" s="188"/>
      <c r="E185" s="188"/>
      <c r="F185" s="188"/>
      <c r="G185" s="188"/>
      <c r="H185" s="191"/>
      <c r="I185" s="191"/>
    </row>
    <row r="186" spans="1:9" s="29" customFormat="1" ht="20.25" customHeight="1">
      <c r="A186" s="153"/>
      <c r="B186" s="224"/>
      <c r="C186" s="224"/>
      <c r="D186" s="188"/>
      <c r="E186" s="188"/>
      <c r="F186" s="188"/>
      <c r="G186" s="188"/>
      <c r="H186" s="191"/>
      <c r="I186" s="191"/>
    </row>
    <row r="187" spans="1:9" s="29" customFormat="1" ht="20.25" customHeight="1">
      <c r="A187" s="153"/>
      <c r="B187" s="224"/>
      <c r="C187" s="224"/>
      <c r="D187" s="188"/>
      <c r="E187" s="188"/>
      <c r="F187" s="188"/>
      <c r="G187" s="188"/>
      <c r="H187" s="191"/>
      <c r="I187" s="191"/>
    </row>
    <row r="188" spans="1:9" s="29" customFormat="1" ht="20.25" customHeight="1">
      <c r="A188" s="153"/>
      <c r="B188" s="224"/>
      <c r="C188" s="224"/>
      <c r="D188" s="188"/>
      <c r="E188" s="188"/>
      <c r="F188" s="188"/>
      <c r="G188" s="188"/>
      <c r="H188" s="191"/>
      <c r="I188" s="191"/>
    </row>
    <row r="189" spans="1:9" s="29" customFormat="1" ht="20.25" customHeight="1">
      <c r="A189" s="153"/>
      <c r="B189" s="224"/>
      <c r="C189" s="224"/>
      <c r="D189" s="188"/>
      <c r="E189" s="188"/>
      <c r="F189" s="188"/>
      <c r="G189" s="188"/>
      <c r="H189" s="191"/>
      <c r="I189" s="191"/>
    </row>
    <row r="190" spans="1:9" s="29" customFormat="1" ht="20.25" customHeight="1">
      <c r="A190" s="153"/>
      <c r="B190" s="224"/>
      <c r="C190" s="224"/>
      <c r="D190" s="188"/>
      <c r="E190" s="188"/>
      <c r="F190" s="188"/>
      <c r="G190" s="188"/>
      <c r="H190" s="191"/>
      <c r="I190" s="191"/>
    </row>
    <row r="191" spans="1:9" s="29" customFormat="1" ht="20.25" customHeight="1">
      <c r="A191" s="153"/>
      <c r="B191" s="224"/>
      <c r="C191" s="224"/>
      <c r="D191" s="188"/>
      <c r="E191" s="188"/>
      <c r="F191" s="188"/>
      <c r="G191" s="188"/>
      <c r="H191" s="191"/>
      <c r="I191" s="191"/>
    </row>
    <row r="192" spans="1:9" s="29" customFormat="1" ht="20.25" customHeight="1">
      <c r="A192" s="153"/>
      <c r="B192" s="224"/>
      <c r="C192" s="224"/>
      <c r="D192" s="188"/>
      <c r="E192" s="188"/>
      <c r="F192" s="188"/>
      <c r="G192" s="188"/>
      <c r="H192" s="191"/>
      <c r="I192" s="191"/>
    </row>
    <row r="193" spans="1:9" s="29" customFormat="1" ht="20.25" customHeight="1">
      <c r="A193" s="153"/>
      <c r="B193" s="224"/>
      <c r="C193" s="224"/>
      <c r="D193" s="188"/>
      <c r="E193" s="188"/>
      <c r="F193" s="188"/>
      <c r="G193" s="188"/>
      <c r="H193" s="191"/>
      <c r="I193" s="191"/>
    </row>
    <row r="194" spans="1:9" s="29" customFormat="1" ht="20.25" customHeight="1">
      <c r="A194" s="153"/>
      <c r="B194" s="224"/>
      <c r="C194" s="224"/>
      <c r="D194" s="188"/>
      <c r="E194" s="188"/>
      <c r="F194" s="188"/>
      <c r="G194" s="188"/>
      <c r="H194" s="191"/>
      <c r="I194" s="191"/>
    </row>
    <row r="195" spans="1:9" s="29" customFormat="1" ht="20.25" customHeight="1">
      <c r="A195" s="153"/>
      <c r="B195" s="224"/>
      <c r="C195" s="224"/>
      <c r="D195" s="188"/>
      <c r="E195" s="188"/>
      <c r="F195" s="188"/>
      <c r="G195" s="188"/>
      <c r="H195" s="191"/>
      <c r="I195" s="191"/>
    </row>
    <row r="196" spans="1:9" s="29" customFormat="1" ht="20.25" customHeight="1">
      <c r="A196" s="153"/>
      <c r="B196" s="224"/>
      <c r="C196" s="224"/>
      <c r="D196" s="188"/>
      <c r="E196" s="188"/>
      <c r="F196" s="188"/>
      <c r="G196" s="188"/>
      <c r="H196" s="191"/>
      <c r="I196" s="191"/>
    </row>
    <row r="197" spans="1:9" s="29" customFormat="1" ht="20.25" customHeight="1">
      <c r="A197" s="153"/>
      <c r="B197" s="224"/>
      <c r="C197" s="224"/>
      <c r="D197" s="188"/>
      <c r="E197" s="188"/>
      <c r="F197" s="188"/>
      <c r="G197" s="188"/>
      <c r="H197" s="191"/>
      <c r="I197" s="191"/>
    </row>
    <row r="198" spans="1:9" s="29" customFormat="1" ht="20.25" customHeight="1">
      <c r="A198" s="153"/>
      <c r="B198" s="224"/>
      <c r="C198" s="224"/>
      <c r="D198" s="188"/>
      <c r="E198" s="188"/>
      <c r="F198" s="188"/>
      <c r="G198" s="188"/>
      <c r="H198" s="191"/>
      <c r="I198" s="191"/>
    </row>
    <row r="199" spans="1:9" s="29" customFormat="1" ht="20.25" customHeight="1">
      <c r="A199" s="153"/>
      <c r="B199" s="224"/>
      <c r="C199" s="224"/>
      <c r="D199" s="188"/>
      <c r="E199" s="188"/>
      <c r="F199" s="188"/>
      <c r="G199" s="188"/>
      <c r="H199" s="191"/>
      <c r="I199" s="191"/>
    </row>
    <row r="200" spans="1:9" s="29" customFormat="1" ht="20.25" customHeight="1">
      <c r="A200" s="153"/>
      <c r="B200" s="224"/>
      <c r="C200" s="224"/>
      <c r="D200" s="188"/>
      <c r="E200" s="188"/>
      <c r="F200" s="188"/>
      <c r="G200" s="188"/>
      <c r="H200" s="191"/>
      <c r="I200" s="191"/>
    </row>
    <row r="201" spans="1:9" s="29" customFormat="1" ht="20.25" customHeight="1">
      <c r="A201" s="153"/>
      <c r="B201" s="224"/>
      <c r="C201" s="224"/>
      <c r="D201" s="188"/>
      <c r="E201" s="188"/>
      <c r="F201" s="188"/>
      <c r="G201" s="188"/>
      <c r="H201" s="191"/>
      <c r="I201" s="191"/>
    </row>
    <row r="202" spans="1:9" s="29" customFormat="1" ht="20.25" customHeight="1">
      <c r="A202" s="153"/>
      <c r="B202" s="224"/>
      <c r="C202" s="224"/>
      <c r="D202" s="188"/>
      <c r="E202" s="188"/>
      <c r="F202" s="188"/>
      <c r="G202" s="188"/>
      <c r="H202" s="191"/>
      <c r="I202" s="191"/>
    </row>
    <row r="203" spans="1:9" s="29" customFormat="1" ht="20.25" customHeight="1">
      <c r="A203" s="153"/>
      <c r="B203" s="224"/>
      <c r="C203" s="224"/>
      <c r="D203" s="188"/>
      <c r="E203" s="188"/>
      <c r="F203" s="188"/>
      <c r="G203" s="188"/>
      <c r="H203" s="191"/>
      <c r="I203" s="191"/>
    </row>
    <row r="204" spans="1:9" s="29" customFormat="1" ht="20.25" customHeight="1">
      <c r="A204" s="153"/>
      <c r="B204" s="224"/>
      <c r="C204" s="224"/>
      <c r="D204" s="188"/>
      <c r="E204" s="188"/>
      <c r="F204" s="188"/>
      <c r="G204" s="188"/>
      <c r="H204" s="191"/>
      <c r="I204" s="191"/>
    </row>
    <row r="205" spans="1:9" s="29" customFormat="1" ht="20.25" customHeight="1">
      <c r="A205" s="153"/>
      <c r="B205" s="224"/>
      <c r="C205" s="224"/>
      <c r="D205" s="188"/>
      <c r="E205" s="188"/>
      <c r="F205" s="188"/>
      <c r="G205" s="188"/>
      <c r="H205" s="191"/>
      <c r="I205" s="191"/>
    </row>
    <row r="206" spans="1:9" s="29" customFormat="1" ht="20.25" customHeight="1">
      <c r="A206" s="153"/>
      <c r="B206" s="224"/>
      <c r="C206" s="224"/>
      <c r="D206" s="188"/>
      <c r="E206" s="188"/>
      <c r="F206" s="188"/>
      <c r="G206" s="188"/>
      <c r="H206" s="191"/>
      <c r="I206" s="191"/>
    </row>
    <row r="207" spans="1:9" s="29" customFormat="1" ht="20.25" customHeight="1">
      <c r="A207" s="153"/>
      <c r="B207" s="224"/>
      <c r="C207" s="224"/>
      <c r="D207" s="188"/>
      <c r="E207" s="188"/>
      <c r="F207" s="188"/>
      <c r="G207" s="188"/>
      <c r="H207" s="191"/>
      <c r="I207" s="191"/>
    </row>
    <row r="208" spans="1:9" s="29" customFormat="1" ht="20.25" customHeight="1">
      <c r="A208" s="153"/>
      <c r="B208" s="224"/>
      <c r="C208" s="224"/>
      <c r="D208" s="188"/>
      <c r="E208" s="188"/>
      <c r="F208" s="188"/>
      <c r="G208" s="188"/>
      <c r="H208" s="191"/>
      <c r="I208" s="191"/>
    </row>
    <row r="209" spans="1:9" s="29" customFormat="1" ht="20.25" customHeight="1">
      <c r="A209" s="153"/>
      <c r="B209" s="224"/>
      <c r="C209" s="224"/>
      <c r="D209" s="188"/>
      <c r="E209" s="188"/>
      <c r="F209" s="188"/>
      <c r="G209" s="188"/>
      <c r="H209" s="191"/>
      <c r="I209" s="191"/>
    </row>
    <row r="210" spans="1:9" s="29" customFormat="1" ht="20.25" customHeight="1">
      <c r="A210" s="153"/>
      <c r="B210" s="224"/>
      <c r="C210" s="224"/>
      <c r="D210" s="188"/>
      <c r="E210" s="188"/>
      <c r="F210" s="188"/>
      <c r="G210" s="188"/>
      <c r="H210" s="191"/>
      <c r="I210" s="191"/>
    </row>
    <row r="211" spans="1:9" s="29" customFormat="1" ht="20.25" customHeight="1">
      <c r="A211" s="153"/>
      <c r="B211" s="224"/>
      <c r="C211" s="224"/>
      <c r="D211" s="188"/>
      <c r="E211" s="188"/>
      <c r="F211" s="188"/>
      <c r="G211" s="188"/>
      <c r="H211" s="191"/>
      <c r="I211" s="191"/>
    </row>
    <row r="212" spans="1:9" s="29" customFormat="1" ht="20.25" customHeight="1">
      <c r="A212" s="153"/>
      <c r="B212" s="224"/>
      <c r="C212" s="224"/>
      <c r="D212" s="188"/>
      <c r="E212" s="188"/>
      <c r="F212" s="188"/>
      <c r="G212" s="188"/>
      <c r="H212" s="191"/>
      <c r="I212" s="191"/>
    </row>
    <row r="213" spans="1:9" s="29" customFormat="1" ht="20.25" customHeight="1">
      <c r="A213" s="153"/>
      <c r="B213" s="224"/>
      <c r="C213" s="224"/>
      <c r="D213" s="188"/>
      <c r="E213" s="188"/>
      <c r="F213" s="188"/>
      <c r="G213" s="188"/>
      <c r="H213" s="191"/>
      <c r="I213" s="191"/>
    </row>
    <row r="214" spans="1:9" s="29" customFormat="1" ht="20.25" customHeight="1">
      <c r="A214" s="153"/>
      <c r="B214" s="224"/>
      <c r="C214" s="224"/>
      <c r="D214" s="188"/>
      <c r="E214" s="188"/>
      <c r="F214" s="188"/>
      <c r="G214" s="188"/>
      <c r="H214" s="191"/>
      <c r="I214" s="191"/>
    </row>
    <row r="215" spans="1:9" s="29" customFormat="1" ht="20.25" customHeight="1">
      <c r="A215" s="153"/>
      <c r="B215" s="224"/>
      <c r="C215" s="224"/>
      <c r="D215" s="188"/>
      <c r="E215" s="188"/>
      <c r="F215" s="188"/>
      <c r="G215" s="188"/>
      <c r="H215" s="191"/>
      <c r="I215" s="191"/>
    </row>
    <row r="216" spans="1:9" s="29" customFormat="1" ht="20.25" customHeight="1">
      <c r="A216" s="153"/>
      <c r="B216" s="224"/>
      <c r="C216" s="224"/>
      <c r="D216" s="188"/>
      <c r="E216" s="188"/>
      <c r="F216" s="188"/>
      <c r="G216" s="188"/>
      <c r="H216" s="191"/>
      <c r="I216" s="191"/>
    </row>
    <row r="217" spans="1:9" s="29" customFormat="1" ht="20.25" customHeight="1">
      <c r="A217" s="153"/>
      <c r="B217" s="224"/>
      <c r="C217" s="224"/>
      <c r="D217" s="188"/>
      <c r="E217" s="188"/>
      <c r="F217" s="188"/>
      <c r="G217" s="188"/>
      <c r="H217" s="191"/>
      <c r="I217" s="191"/>
    </row>
    <row r="218" spans="1:9" s="29" customFormat="1" ht="20.25" customHeight="1">
      <c r="A218" s="153"/>
      <c r="B218" s="224"/>
      <c r="C218" s="224"/>
      <c r="D218" s="188"/>
      <c r="E218" s="188"/>
      <c r="F218" s="188"/>
      <c r="G218" s="188"/>
      <c r="H218" s="191"/>
      <c r="I218" s="191"/>
    </row>
    <row r="219" spans="1:9" s="29" customFormat="1" ht="20.25" customHeight="1">
      <c r="A219" s="186" t="s">
        <v>323</v>
      </c>
      <c r="B219" s="29" t="s">
        <v>324</v>
      </c>
      <c r="D219" s="191"/>
      <c r="E219" s="191"/>
      <c r="F219" s="28"/>
      <c r="G219" s="28"/>
      <c r="H219" s="191"/>
      <c r="I219" s="191"/>
    </row>
    <row r="220" spans="1:9" s="29" customFormat="1" ht="20.25" customHeight="1" thickBot="1">
      <c r="A220" s="211"/>
      <c r="B220" s="218" t="s">
        <v>243</v>
      </c>
      <c r="C220" s="218"/>
      <c r="D220" s="219"/>
      <c r="E220" s="219"/>
      <c r="F220" s="57" t="s">
        <v>413</v>
      </c>
      <c r="G220" s="57" t="s">
        <v>395</v>
      </c>
      <c r="H220" s="191"/>
      <c r="I220" s="191"/>
    </row>
    <row r="221" spans="1:9" s="20" customFormat="1" ht="20.25" customHeight="1" thickTop="1">
      <c r="A221" s="42"/>
      <c r="B221" s="20" t="s">
        <v>325</v>
      </c>
      <c r="D221" s="54"/>
      <c r="E221" s="54"/>
      <c r="F221" s="31">
        <v>264000000000</v>
      </c>
      <c r="G221" s="31">
        <f>+F221</f>
        <v>264000000000</v>
      </c>
      <c r="H221" s="54"/>
      <c r="I221" s="54"/>
    </row>
    <row r="222" spans="1:9" s="20" customFormat="1" ht="20.25" customHeight="1">
      <c r="A222" s="42"/>
      <c r="B222" s="20" t="s">
        <v>326</v>
      </c>
      <c r="D222" s="54"/>
      <c r="E222" s="54"/>
      <c r="F222" s="31">
        <v>0</v>
      </c>
      <c r="G222" s="31">
        <v>0</v>
      </c>
      <c r="H222" s="54"/>
      <c r="I222" s="54"/>
    </row>
    <row r="223" spans="1:9" s="29" customFormat="1" ht="20.25" customHeight="1" thickBot="1">
      <c r="A223" s="211"/>
      <c r="B223" s="218" t="s">
        <v>327</v>
      </c>
      <c r="C223" s="218"/>
      <c r="D223" s="219"/>
      <c r="E223" s="219"/>
      <c r="F223" s="57">
        <f>+F222+F221</f>
        <v>264000000000</v>
      </c>
      <c r="G223" s="57">
        <f>+G222+G221</f>
        <v>264000000000</v>
      </c>
      <c r="H223" s="191">
        <f>+F223-Balance!E126</f>
        <v>0</v>
      </c>
      <c r="I223" s="191">
        <f>+G223-Balance!F126</f>
        <v>0</v>
      </c>
    </row>
    <row r="224" spans="1:9" s="20" customFormat="1" ht="20.25" customHeight="1" thickTop="1">
      <c r="A224" s="42"/>
      <c r="B224" s="20" t="s">
        <v>328</v>
      </c>
      <c r="D224" s="54"/>
      <c r="E224" s="54"/>
      <c r="F224" s="31">
        <v>0</v>
      </c>
      <c r="G224" s="31">
        <v>0</v>
      </c>
      <c r="H224" s="54"/>
      <c r="I224" s="54"/>
    </row>
    <row r="225" spans="1:9" s="20" customFormat="1" ht="20.25" customHeight="1">
      <c r="A225" s="42"/>
      <c r="D225" s="54"/>
      <c r="E225" s="54"/>
      <c r="F225" s="31"/>
      <c r="G225" s="31"/>
      <c r="H225" s="54"/>
      <c r="I225" s="54"/>
    </row>
    <row r="226" spans="1:9" s="29" customFormat="1" ht="20.25" customHeight="1">
      <c r="A226" s="186" t="s">
        <v>329</v>
      </c>
      <c r="B226" s="29" t="s">
        <v>330</v>
      </c>
      <c r="D226" s="191"/>
      <c r="E226" s="191"/>
      <c r="F226" s="28"/>
      <c r="G226" s="28"/>
      <c r="H226" s="191"/>
      <c r="I226" s="191"/>
    </row>
    <row r="227" spans="1:9" s="29" customFormat="1" ht="20.25" customHeight="1" thickBot="1">
      <c r="A227" s="211"/>
      <c r="B227" s="218" t="s">
        <v>243</v>
      </c>
      <c r="C227" s="218"/>
      <c r="D227" s="219"/>
      <c r="E227" s="219"/>
      <c r="F227" s="57" t="str">
        <f>+F105</f>
        <v>30/06/2012</v>
      </c>
      <c r="G227" s="57" t="str">
        <f>+G105</f>
        <v>31/03/2012</v>
      </c>
      <c r="H227" s="191"/>
      <c r="I227" s="191"/>
    </row>
    <row r="228" spans="1:9" s="20" customFormat="1" ht="20.25" customHeight="1" thickTop="1">
      <c r="A228" s="42"/>
      <c r="B228" s="20" t="s">
        <v>331</v>
      </c>
      <c r="D228" s="54"/>
      <c r="E228" s="54"/>
      <c r="F228" s="31">
        <v>50000000</v>
      </c>
      <c r="G228" s="31">
        <f>+F228</f>
        <v>50000000</v>
      </c>
      <c r="H228" s="54"/>
      <c r="I228" s="54"/>
    </row>
    <row r="229" spans="1:9" s="20" customFormat="1" ht="20.25" customHeight="1">
      <c r="A229" s="42"/>
      <c r="B229" s="20" t="s">
        <v>332</v>
      </c>
      <c r="D229" s="54"/>
      <c r="E229" s="54"/>
      <c r="F229" s="31">
        <v>26400000</v>
      </c>
      <c r="G229" s="31">
        <f>+F229</f>
        <v>26400000</v>
      </c>
      <c r="H229" s="54"/>
      <c r="I229" s="54"/>
    </row>
    <row r="230" spans="1:9" s="178" customFormat="1" ht="20.25" customHeight="1">
      <c r="A230" s="208"/>
      <c r="C230" s="178" t="s">
        <v>333</v>
      </c>
      <c r="D230" s="113"/>
      <c r="E230" s="113"/>
      <c r="F230" s="50">
        <f>+F229</f>
        <v>26400000</v>
      </c>
      <c r="G230" s="50">
        <f>+F230</f>
        <v>26400000</v>
      </c>
      <c r="H230" s="113"/>
      <c r="I230" s="113"/>
    </row>
    <row r="231" spans="1:9" s="20" customFormat="1" ht="20.25" customHeight="1">
      <c r="A231" s="42"/>
      <c r="B231" s="20" t="s">
        <v>334</v>
      </c>
      <c r="D231" s="54"/>
      <c r="E231" s="54"/>
      <c r="F231" s="31">
        <f>+F229</f>
        <v>26400000</v>
      </c>
      <c r="G231" s="31">
        <f>+F231</f>
        <v>26400000</v>
      </c>
      <c r="H231" s="54"/>
      <c r="I231" s="54"/>
    </row>
    <row r="232" spans="1:9" s="178" customFormat="1" ht="20.25" customHeight="1">
      <c r="A232" s="208"/>
      <c r="C232" s="178" t="s">
        <v>333</v>
      </c>
      <c r="D232" s="113"/>
      <c r="E232" s="113"/>
      <c r="F232" s="50">
        <f>+F230</f>
        <v>26400000</v>
      </c>
      <c r="G232" s="50">
        <f>+F232</f>
        <v>26400000</v>
      </c>
      <c r="H232" s="113"/>
      <c r="I232" s="113"/>
    </row>
    <row r="233" spans="1:9" s="20" customFormat="1" ht="20.25" customHeight="1">
      <c r="A233" s="42"/>
      <c r="D233" s="54"/>
      <c r="E233" s="54"/>
      <c r="F233" s="31"/>
      <c r="G233" s="31"/>
      <c r="H233" s="54"/>
      <c r="I233" s="54"/>
    </row>
    <row r="234" spans="1:9" s="20" customFormat="1" ht="20.25" customHeight="1">
      <c r="A234" s="42"/>
      <c r="B234" s="20" t="s">
        <v>336</v>
      </c>
      <c r="D234" s="209" t="s">
        <v>335</v>
      </c>
      <c r="E234" s="54"/>
      <c r="G234" s="31"/>
      <c r="H234" s="54"/>
      <c r="I234" s="54"/>
    </row>
    <row r="235" spans="1:9" s="20" customFormat="1" ht="20.25" customHeight="1">
      <c r="A235" s="42"/>
      <c r="B235" s="20" t="s">
        <v>374</v>
      </c>
      <c r="D235" s="54"/>
      <c r="E235" s="54"/>
      <c r="F235" s="31"/>
      <c r="G235" s="31"/>
      <c r="H235" s="54"/>
      <c r="I235" s="54"/>
    </row>
    <row r="236" spans="1:9" s="20" customFormat="1" ht="20.25" customHeight="1">
      <c r="A236" s="42"/>
      <c r="D236" s="54"/>
      <c r="E236" s="54"/>
      <c r="F236" s="31"/>
      <c r="G236" s="31"/>
      <c r="H236" s="54"/>
      <c r="I236" s="54"/>
    </row>
    <row r="237" spans="1:9" s="29" customFormat="1" ht="20.25" customHeight="1">
      <c r="A237" s="56">
        <v>17</v>
      </c>
      <c r="B237" s="29" t="s">
        <v>360</v>
      </c>
      <c r="D237" s="191"/>
      <c r="E237" s="191"/>
      <c r="F237" s="28"/>
      <c r="G237" s="28"/>
      <c r="H237" s="191"/>
      <c r="I237" s="191"/>
    </row>
    <row r="238" spans="1:9" s="29" customFormat="1" ht="32.25" customHeight="1" thickBot="1">
      <c r="A238" s="211"/>
      <c r="B238" s="218" t="s">
        <v>243</v>
      </c>
      <c r="C238" s="218"/>
      <c r="D238" s="219"/>
      <c r="E238" s="219"/>
      <c r="F238" s="57" t="s">
        <v>413</v>
      </c>
      <c r="G238" s="225" t="s">
        <v>401</v>
      </c>
      <c r="H238" s="191"/>
      <c r="I238" s="191"/>
    </row>
    <row r="239" spans="1:9" s="20" customFormat="1" ht="20.25" customHeight="1" thickTop="1">
      <c r="A239" s="42"/>
      <c r="B239" s="20" t="s">
        <v>363</v>
      </c>
      <c r="D239" s="54"/>
      <c r="E239" s="54"/>
      <c r="F239" s="31"/>
      <c r="G239" s="31"/>
      <c r="H239" s="54"/>
      <c r="I239" s="54"/>
    </row>
    <row r="240" spans="1:9" s="20" customFormat="1" ht="20.25" customHeight="1">
      <c r="A240" s="42"/>
      <c r="B240" s="20" t="s">
        <v>385</v>
      </c>
      <c r="D240" s="54"/>
      <c r="E240" s="54"/>
      <c r="F240" s="31"/>
      <c r="G240" s="31"/>
      <c r="H240" s="54"/>
      <c r="I240" s="54"/>
    </row>
    <row r="241" spans="1:9" s="29" customFormat="1" ht="20.25" customHeight="1" thickBot="1">
      <c r="A241" s="211"/>
      <c r="B241" s="218" t="s">
        <v>292</v>
      </c>
      <c r="C241" s="218"/>
      <c r="D241" s="219"/>
      <c r="E241" s="219"/>
      <c r="F241" s="57">
        <f>SUM(F239:F240)</f>
        <v>0</v>
      </c>
      <c r="G241" s="57">
        <f>SUM(G239:G240)</f>
        <v>0</v>
      </c>
      <c r="H241" s="191">
        <f>+F241-PLI!E11</f>
        <v>0</v>
      </c>
      <c r="I241" s="191">
        <f>G241-PLI!G11</f>
        <v>0</v>
      </c>
    </row>
    <row r="242" spans="1:9" s="20" customFormat="1" ht="20.25" customHeight="1" thickTop="1">
      <c r="A242" s="42"/>
      <c r="D242" s="54"/>
      <c r="E242" s="54"/>
      <c r="F242" s="31"/>
      <c r="G242" s="31"/>
      <c r="H242" s="54"/>
      <c r="I242" s="54"/>
    </row>
    <row r="243" spans="1:9" s="29" customFormat="1" ht="20.25" customHeight="1">
      <c r="A243" s="56">
        <v>19</v>
      </c>
      <c r="B243" s="29" t="s">
        <v>361</v>
      </c>
      <c r="D243" s="191"/>
      <c r="E243" s="191"/>
      <c r="F243" s="28"/>
      <c r="G243" s="28"/>
      <c r="H243" s="191"/>
      <c r="I243" s="191"/>
    </row>
    <row r="244" spans="1:9" s="29" customFormat="1" ht="30" customHeight="1" thickBot="1">
      <c r="A244" s="211"/>
      <c r="B244" s="218" t="s">
        <v>243</v>
      </c>
      <c r="C244" s="218"/>
      <c r="D244" s="219"/>
      <c r="E244" s="219"/>
      <c r="F244" s="57" t="str">
        <f>+F238</f>
        <v>Quý II/2012</v>
      </c>
      <c r="G244" s="225" t="str">
        <f>+G238</f>
        <v>Lũy kế đến quý II năm 2012</v>
      </c>
      <c r="H244" s="191"/>
      <c r="I244" s="191"/>
    </row>
    <row r="245" spans="1:9" s="20" customFormat="1" ht="20.25" customHeight="1" thickTop="1">
      <c r="A245" s="42"/>
      <c r="B245" s="20" t="s">
        <v>387</v>
      </c>
      <c r="D245" s="54"/>
      <c r="E245" s="54"/>
      <c r="F245" s="31"/>
      <c r="G245" s="31">
        <v>0</v>
      </c>
      <c r="H245" s="54"/>
      <c r="I245" s="54"/>
    </row>
    <row r="246" spans="1:9" s="29" customFormat="1" ht="20.25" customHeight="1" thickBot="1">
      <c r="A246" s="211"/>
      <c r="B246" s="218" t="s">
        <v>292</v>
      </c>
      <c r="C246" s="218"/>
      <c r="D246" s="219"/>
      <c r="E246" s="219"/>
      <c r="F246" s="57">
        <f>SUM(F245:F245)</f>
        <v>0</v>
      </c>
      <c r="G246" s="57">
        <f>SUM(G245:G245)</f>
        <v>0</v>
      </c>
      <c r="H246" s="191">
        <f>+F246+PLI!E15</f>
        <v>0</v>
      </c>
      <c r="I246" s="191"/>
    </row>
    <row r="247" spans="1:9" s="20" customFormat="1" ht="20.25" customHeight="1" thickTop="1">
      <c r="A247" s="42"/>
      <c r="D247" s="54"/>
      <c r="E247" s="54"/>
      <c r="F247" s="31"/>
      <c r="G247" s="31"/>
      <c r="H247" s="54"/>
      <c r="I247" s="54"/>
    </row>
    <row r="248" spans="1:9" s="29" customFormat="1" ht="20.25" customHeight="1">
      <c r="A248" s="56">
        <v>20</v>
      </c>
      <c r="B248" s="29" t="s">
        <v>126</v>
      </c>
      <c r="D248" s="191"/>
      <c r="E248" s="191"/>
      <c r="F248" s="28"/>
      <c r="G248" s="28"/>
      <c r="H248" s="191"/>
      <c r="I248" s="191"/>
    </row>
    <row r="249" spans="1:9" s="29" customFormat="1" ht="30.75" customHeight="1" thickBot="1">
      <c r="A249" s="211"/>
      <c r="B249" s="218" t="s">
        <v>243</v>
      </c>
      <c r="C249" s="218"/>
      <c r="D249" s="219"/>
      <c r="E249" s="219"/>
      <c r="F249" s="57" t="str">
        <f>+F244</f>
        <v>Quý II/2012</v>
      </c>
      <c r="G249" s="225" t="str">
        <f>+G244</f>
        <v>Lũy kế đến quý II năm 2012</v>
      </c>
      <c r="H249" s="191"/>
      <c r="I249" s="191"/>
    </row>
    <row r="250" spans="1:9" s="20" customFormat="1" ht="20.25" customHeight="1" thickTop="1">
      <c r="A250" s="42"/>
      <c r="B250" s="20" t="s">
        <v>418</v>
      </c>
      <c r="D250" s="54"/>
      <c r="E250" s="54"/>
      <c r="F250" s="31">
        <v>2620653160</v>
      </c>
      <c r="G250" s="31">
        <f>F250</f>
        <v>2620653160</v>
      </c>
      <c r="H250" s="54"/>
      <c r="I250" s="54"/>
    </row>
    <row r="251" spans="1:9" s="20" customFormat="1" ht="20.25" customHeight="1">
      <c r="A251" s="42"/>
      <c r="B251" s="20" t="s">
        <v>337</v>
      </c>
      <c r="D251" s="54"/>
      <c r="E251" s="54"/>
      <c r="F251" s="31">
        <v>931526587</v>
      </c>
      <c r="G251" s="31">
        <f>F251+723987073</f>
        <v>1655513660</v>
      </c>
      <c r="H251" s="54"/>
      <c r="I251" s="54"/>
    </row>
    <row r="252" spans="1:9" s="20" customFormat="1" ht="20.25" customHeight="1">
      <c r="A252" s="42"/>
      <c r="B252" s="20" t="s">
        <v>338</v>
      </c>
      <c r="D252" s="54"/>
      <c r="E252" s="54"/>
      <c r="F252" s="31">
        <v>7142500</v>
      </c>
      <c r="G252" s="31">
        <f>+F252+904455000</f>
        <v>911597500</v>
      </c>
      <c r="H252" s="54"/>
      <c r="I252" s="54"/>
    </row>
    <row r="253" spans="1:9" s="20" customFormat="1" ht="20.25" customHeight="1">
      <c r="A253" s="42"/>
      <c r="B253" s="20" t="s">
        <v>339</v>
      </c>
      <c r="D253" s="54"/>
      <c r="E253" s="54"/>
      <c r="F253" s="31">
        <v>0</v>
      </c>
      <c r="G253" s="31"/>
      <c r="H253" s="54"/>
      <c r="I253" s="54"/>
    </row>
    <row r="254" spans="1:9" s="29" customFormat="1" ht="20.25" customHeight="1" thickBot="1">
      <c r="A254" s="211"/>
      <c r="B254" s="218" t="s">
        <v>292</v>
      </c>
      <c r="C254" s="218"/>
      <c r="D254" s="219"/>
      <c r="E254" s="219"/>
      <c r="F254" s="57">
        <f>SUM(F250:F253)</f>
        <v>3559322247</v>
      </c>
      <c r="G254" s="57">
        <f>SUM(G250:G253)</f>
        <v>5187764320</v>
      </c>
      <c r="H254" s="191">
        <f>+F254-PLI!E18</f>
        <v>0</v>
      </c>
      <c r="I254" s="191">
        <f>+G254-PLI!G18</f>
        <v>0</v>
      </c>
    </row>
    <row r="255" spans="1:9" s="20" customFormat="1" ht="20.25" customHeight="1" thickTop="1">
      <c r="A255" s="42"/>
      <c r="D255" s="54"/>
      <c r="E255" s="54"/>
      <c r="F255" s="31"/>
      <c r="G255" s="31"/>
      <c r="H255" s="54"/>
      <c r="I255" s="54"/>
    </row>
    <row r="256" spans="1:9" s="29" customFormat="1" ht="20.25" customHeight="1">
      <c r="A256" s="56">
        <v>21</v>
      </c>
      <c r="B256" s="29" t="s">
        <v>128</v>
      </c>
      <c r="D256" s="191"/>
      <c r="E256" s="191"/>
      <c r="F256" s="28"/>
      <c r="G256" s="28"/>
      <c r="H256" s="191"/>
      <c r="I256" s="191"/>
    </row>
    <row r="257" spans="1:9" s="29" customFormat="1" ht="32.25" customHeight="1" thickBot="1">
      <c r="A257" s="211"/>
      <c r="B257" s="218" t="s">
        <v>243</v>
      </c>
      <c r="C257" s="218"/>
      <c r="D257" s="219"/>
      <c r="E257" s="219"/>
      <c r="F257" s="57" t="str">
        <f>+F249</f>
        <v>Quý II/2012</v>
      </c>
      <c r="G257" s="225" t="str">
        <f>+G249</f>
        <v>Lũy kế đến quý II năm 2012</v>
      </c>
      <c r="H257" s="191"/>
      <c r="I257" s="191"/>
    </row>
    <row r="258" spans="1:9" s="20" customFormat="1" ht="20.25" customHeight="1" thickTop="1">
      <c r="A258" s="42"/>
      <c r="B258" s="20" t="s">
        <v>340</v>
      </c>
      <c r="D258" s="54"/>
      <c r="E258" s="54"/>
      <c r="F258" s="31">
        <v>0</v>
      </c>
      <c r="G258" s="31"/>
      <c r="H258" s="54"/>
      <c r="I258" s="54"/>
    </row>
    <row r="259" spans="1:9" s="20" customFormat="1" ht="20.25" customHeight="1">
      <c r="A259" s="42"/>
      <c r="B259" s="20" t="s">
        <v>341</v>
      </c>
      <c r="D259" s="54"/>
      <c r="E259" s="54"/>
      <c r="F259" s="31">
        <v>0</v>
      </c>
      <c r="G259" s="31"/>
      <c r="H259" s="54"/>
      <c r="I259" s="54"/>
    </row>
    <row r="260" spans="1:9" s="20" customFormat="1" ht="20.25" customHeight="1">
      <c r="A260" s="42"/>
      <c r="B260" s="20" t="s">
        <v>342</v>
      </c>
      <c r="D260" s="54"/>
      <c r="E260" s="54"/>
      <c r="F260" s="31">
        <v>0</v>
      </c>
      <c r="G260" s="31"/>
      <c r="H260" s="54"/>
      <c r="I260" s="54"/>
    </row>
    <row r="261" spans="1:9" s="20" customFormat="1" ht="20.25" customHeight="1">
      <c r="A261" s="42"/>
      <c r="B261" s="20" t="s">
        <v>364</v>
      </c>
      <c r="D261" s="54"/>
      <c r="E261" s="54"/>
      <c r="F261" s="31"/>
      <c r="G261" s="31"/>
      <c r="H261" s="54"/>
      <c r="I261" s="54"/>
    </row>
    <row r="262" spans="1:9" s="20" customFormat="1" ht="20.25" customHeight="1">
      <c r="A262" s="42"/>
      <c r="B262" s="20" t="s">
        <v>343</v>
      </c>
      <c r="D262" s="54"/>
      <c r="E262" s="54"/>
      <c r="F262" s="31">
        <v>2500000</v>
      </c>
      <c r="G262" s="31">
        <v>2500000</v>
      </c>
      <c r="H262" s="54"/>
      <c r="I262" s="54"/>
    </row>
    <row r="263" spans="1:9" s="29" customFormat="1" ht="20.25" customHeight="1" thickBot="1">
      <c r="A263" s="211"/>
      <c r="B263" s="218" t="s">
        <v>292</v>
      </c>
      <c r="C263" s="218"/>
      <c r="D263" s="219"/>
      <c r="E263" s="219"/>
      <c r="F263" s="57">
        <f>SUM(F258:F262)</f>
        <v>2500000</v>
      </c>
      <c r="G263" s="57">
        <f>SUM(G258:G262)</f>
        <v>2500000</v>
      </c>
      <c r="H263" s="191">
        <f>+F263+PLI!E19</f>
        <v>0</v>
      </c>
      <c r="I263" s="191">
        <f>+G263+PLI!G19</f>
        <v>0</v>
      </c>
    </row>
    <row r="264" spans="1:9" s="20" customFormat="1" ht="20.25" customHeight="1" thickTop="1">
      <c r="A264" s="221"/>
      <c r="B264" s="71"/>
      <c r="C264" s="71"/>
      <c r="D264" s="222"/>
      <c r="E264" s="222"/>
      <c r="F264" s="104"/>
      <c r="G264" s="104"/>
      <c r="H264" s="54"/>
      <c r="I264" s="54"/>
    </row>
    <row r="265" spans="1:9" s="29" customFormat="1" ht="20.25" customHeight="1">
      <c r="A265" s="56">
        <v>22</v>
      </c>
      <c r="B265" s="29" t="s">
        <v>134</v>
      </c>
      <c r="D265" s="191"/>
      <c r="E265" s="191"/>
      <c r="F265" s="28"/>
      <c r="G265" s="28"/>
      <c r="H265" s="191"/>
      <c r="I265" s="191"/>
    </row>
    <row r="266" spans="1:9" s="29" customFormat="1" ht="30" customHeight="1" thickBot="1">
      <c r="A266" s="211"/>
      <c r="B266" s="218" t="s">
        <v>243</v>
      </c>
      <c r="C266" s="218"/>
      <c r="D266" s="219"/>
      <c r="E266" s="219"/>
      <c r="F266" s="57" t="str">
        <f>+F257</f>
        <v>Quý II/2012</v>
      </c>
      <c r="G266" s="225" t="str">
        <f>+G257</f>
        <v>Lũy kế đến quý II năm 2012</v>
      </c>
      <c r="H266" s="191"/>
      <c r="I266" s="191"/>
    </row>
    <row r="267" spans="1:9" s="20" customFormat="1" ht="20.25" customHeight="1" thickTop="1">
      <c r="A267" s="42"/>
      <c r="B267" s="20" t="s">
        <v>344</v>
      </c>
      <c r="D267" s="54"/>
      <c r="E267" s="54"/>
      <c r="F267" s="31">
        <f>1025590223-276996613</f>
        <v>748593610</v>
      </c>
      <c r="G267" s="31">
        <f>833182394+F267</f>
        <v>1581776004</v>
      </c>
      <c r="H267" s="54"/>
      <c r="I267" s="54"/>
    </row>
    <row r="268" spans="1:9" s="20" customFormat="1" ht="20.25" customHeight="1">
      <c r="A268" s="42"/>
      <c r="B268" s="20" t="s">
        <v>345</v>
      </c>
      <c r="D268" s="54"/>
      <c r="E268" s="54"/>
      <c r="F268" s="31"/>
      <c r="G268" s="31">
        <f>2478636+F268</f>
        <v>2478636</v>
      </c>
      <c r="H268" s="54"/>
      <c r="I268" s="54"/>
    </row>
    <row r="269" spans="1:9" s="20" customFormat="1" ht="20.25" customHeight="1">
      <c r="A269" s="42"/>
      <c r="B269" s="20" t="s">
        <v>346</v>
      </c>
      <c r="D269" s="54"/>
      <c r="E269" s="54"/>
      <c r="F269" s="31">
        <v>20392684</v>
      </c>
      <c r="G269" s="31">
        <f>24538205+F269</f>
        <v>44930889</v>
      </c>
      <c r="H269" s="54"/>
      <c r="I269" s="54"/>
    </row>
    <row r="270" spans="1:9" s="20" customFormat="1" ht="20.25" customHeight="1">
      <c r="A270" s="42"/>
      <c r="B270" s="20" t="s">
        <v>347</v>
      </c>
      <c r="D270" s="54"/>
      <c r="E270" s="54"/>
      <c r="F270" s="31"/>
      <c r="G270" s="31">
        <v>0</v>
      </c>
      <c r="H270" s="54"/>
      <c r="I270" s="54"/>
    </row>
    <row r="271" spans="1:9" s="20" customFormat="1" ht="20.25" customHeight="1">
      <c r="A271" s="42"/>
      <c r="B271" s="20" t="s">
        <v>348</v>
      </c>
      <c r="D271" s="54"/>
      <c r="E271" s="54"/>
      <c r="F271" s="31">
        <v>518950145</v>
      </c>
      <c r="G271" s="31">
        <f>119491993+F271</f>
        <v>638442138</v>
      </c>
      <c r="H271" s="54"/>
      <c r="I271" s="54"/>
    </row>
    <row r="272" spans="1:9" s="20" customFormat="1" ht="20.25" customHeight="1">
      <c r="A272" s="42"/>
      <c r="B272" s="20" t="s">
        <v>142</v>
      </c>
      <c r="D272" s="54"/>
      <c r="E272" s="54"/>
      <c r="F272" s="31">
        <v>134789164</v>
      </c>
      <c r="G272" s="31">
        <f>95150956+F272</f>
        <v>229940120</v>
      </c>
      <c r="H272" s="54"/>
      <c r="I272" s="54"/>
    </row>
    <row r="273" spans="1:9" s="29" customFormat="1" ht="20.25" customHeight="1" thickBot="1">
      <c r="A273" s="211"/>
      <c r="B273" s="218" t="s">
        <v>292</v>
      </c>
      <c r="C273" s="218"/>
      <c r="D273" s="219"/>
      <c r="E273" s="219"/>
      <c r="F273" s="57">
        <f>SUM(F267:F272)</f>
        <v>1422725603</v>
      </c>
      <c r="G273" s="57">
        <f>SUM(G267:G272)</f>
        <v>2497567787</v>
      </c>
      <c r="H273" s="191">
        <f>+F273+PLI!E22</f>
        <v>0</v>
      </c>
      <c r="I273" s="191">
        <f>+G273+PLI!G22</f>
        <v>0</v>
      </c>
    </row>
    <row r="274" spans="1:9" s="29" customFormat="1" ht="20.25" customHeight="1" thickTop="1">
      <c r="A274" s="153"/>
      <c r="B274" s="224"/>
      <c r="C274" s="224"/>
      <c r="D274" s="188"/>
      <c r="E274" s="188"/>
      <c r="F274" s="112"/>
      <c r="G274" s="112"/>
      <c r="H274" s="191"/>
      <c r="I274" s="191"/>
    </row>
    <row r="275" spans="1:9" s="29" customFormat="1" ht="20.25" customHeight="1">
      <c r="A275" s="56">
        <v>23</v>
      </c>
      <c r="B275" s="29" t="s">
        <v>139</v>
      </c>
      <c r="D275" s="191"/>
      <c r="E275" s="191"/>
      <c r="F275" s="28"/>
      <c r="G275" s="28"/>
      <c r="H275" s="191"/>
      <c r="I275" s="191"/>
    </row>
    <row r="276" spans="1:9" s="29" customFormat="1" ht="31.5" customHeight="1" thickBot="1">
      <c r="A276" s="211"/>
      <c r="B276" s="218" t="s">
        <v>243</v>
      </c>
      <c r="C276" s="218"/>
      <c r="D276" s="219"/>
      <c r="E276" s="219"/>
      <c r="F276" s="57" t="str">
        <f>F266</f>
        <v>Quý II/2012</v>
      </c>
      <c r="G276" s="225" t="str">
        <f>G266</f>
        <v>Lũy kế đến quý II năm 2012</v>
      </c>
      <c r="H276" s="191"/>
      <c r="I276" s="191"/>
    </row>
    <row r="277" spans="1:9" s="20" customFormat="1" ht="20.25" customHeight="1" thickTop="1">
      <c r="A277" s="42"/>
      <c r="B277" s="20" t="s">
        <v>386</v>
      </c>
      <c r="D277" s="54"/>
      <c r="E277" s="54"/>
      <c r="F277" s="31"/>
      <c r="G277" s="31"/>
      <c r="H277" s="54"/>
      <c r="I277" s="54"/>
    </row>
    <row r="278" spans="1:9" s="20" customFormat="1" ht="20.25" customHeight="1">
      <c r="A278" s="42"/>
      <c r="B278" s="20" t="s">
        <v>139</v>
      </c>
      <c r="D278" s="54"/>
      <c r="E278" s="54"/>
      <c r="F278" s="31">
        <v>138247154</v>
      </c>
      <c r="G278" s="31">
        <f>F278</f>
        <v>138247154</v>
      </c>
      <c r="H278" s="54"/>
      <c r="I278" s="54"/>
    </row>
    <row r="279" spans="1:9" s="29" customFormat="1" ht="20.25" customHeight="1" thickBot="1">
      <c r="A279" s="211"/>
      <c r="B279" s="218" t="s">
        <v>292</v>
      </c>
      <c r="C279" s="218"/>
      <c r="D279" s="219"/>
      <c r="E279" s="219"/>
      <c r="F279" s="57">
        <f>SUM(F277:F278)</f>
        <v>138247154</v>
      </c>
      <c r="G279" s="57">
        <f>SUM(G277:G278)</f>
        <v>138247154</v>
      </c>
      <c r="H279" s="191">
        <f>F279-PLI!E25</f>
        <v>0</v>
      </c>
      <c r="I279" s="191">
        <f>G279-PLI!G25</f>
        <v>0</v>
      </c>
    </row>
    <row r="280" spans="1:9" s="29" customFormat="1" ht="20.25" customHeight="1" hidden="1" thickTop="1">
      <c r="A280" s="153"/>
      <c r="B280" s="224"/>
      <c r="C280" s="224"/>
      <c r="D280" s="188"/>
      <c r="E280" s="188"/>
      <c r="F280" s="112"/>
      <c r="G280" s="112"/>
      <c r="H280" s="191"/>
      <c r="I280" s="191"/>
    </row>
    <row r="281" spans="1:9" s="29" customFormat="1" ht="20.25" customHeight="1" hidden="1">
      <c r="A281" s="56">
        <v>24</v>
      </c>
      <c r="B281" s="29" t="s">
        <v>142</v>
      </c>
      <c r="D281" s="191"/>
      <c r="E281" s="191"/>
      <c r="F281" s="28"/>
      <c r="G281" s="28"/>
      <c r="H281" s="191"/>
      <c r="I281" s="191"/>
    </row>
    <row r="282" spans="1:9" s="29" customFormat="1" ht="31.5" customHeight="1" hidden="1" thickBot="1">
      <c r="A282" s="211"/>
      <c r="B282" s="218" t="s">
        <v>243</v>
      </c>
      <c r="C282" s="218"/>
      <c r="D282" s="219"/>
      <c r="E282" s="219"/>
      <c r="F282" s="57" t="str">
        <f>+F266</f>
        <v>Quý II/2012</v>
      </c>
      <c r="G282" s="225" t="str">
        <f>+G266</f>
        <v>Lũy kế đến quý II năm 2012</v>
      </c>
      <c r="H282" s="191"/>
      <c r="I282" s="191"/>
    </row>
    <row r="283" spans="1:9" s="20" customFormat="1" ht="20.25" customHeight="1" hidden="1" thickTop="1">
      <c r="A283" s="42"/>
      <c r="B283" s="20" t="s">
        <v>349</v>
      </c>
      <c r="D283" s="54"/>
      <c r="E283" s="54"/>
      <c r="F283" s="31"/>
      <c r="G283" s="31"/>
      <c r="H283" s="54"/>
      <c r="I283" s="54"/>
    </row>
    <row r="284" spans="1:9" s="20" customFormat="1" ht="20.25" customHeight="1" hidden="1">
      <c r="A284" s="42"/>
      <c r="B284" s="20" t="s">
        <v>365</v>
      </c>
      <c r="D284" s="54"/>
      <c r="E284" s="54"/>
      <c r="F284" s="31"/>
      <c r="G284" s="31"/>
      <c r="H284" s="54"/>
      <c r="I284" s="54"/>
    </row>
    <row r="285" spans="1:9" s="20" customFormat="1" ht="20.25" customHeight="1" hidden="1">
      <c r="A285" s="42"/>
      <c r="B285" s="20" t="s">
        <v>142</v>
      </c>
      <c r="D285" s="54"/>
      <c r="E285" s="54"/>
      <c r="F285" s="31"/>
      <c r="G285" s="31"/>
      <c r="H285" s="54"/>
      <c r="I285" s="54"/>
    </row>
    <row r="286" spans="1:9" s="29" customFormat="1" ht="20.25" customHeight="1" hidden="1" thickBot="1">
      <c r="A286" s="211"/>
      <c r="B286" s="218" t="s">
        <v>292</v>
      </c>
      <c r="C286" s="218"/>
      <c r="D286" s="219"/>
      <c r="E286" s="219"/>
      <c r="F286" s="57">
        <f>SUM(F283:F285)</f>
        <v>0</v>
      </c>
      <c r="G286" s="57">
        <f>SUM(G283:G285)</f>
        <v>0</v>
      </c>
      <c r="H286" s="191">
        <f>+F286+PLI!E26</f>
        <v>-1</v>
      </c>
      <c r="I286" s="191">
        <f>+G286+PLI!G26</f>
        <v>-1</v>
      </c>
    </row>
    <row r="287" spans="1:9" s="20" customFormat="1" ht="20.25" customHeight="1" thickTop="1">
      <c r="A287" s="42"/>
      <c r="D287" s="54"/>
      <c r="E287" s="54"/>
      <c r="F287" s="31"/>
      <c r="G287" s="31"/>
      <c r="H287" s="54"/>
      <c r="I287" s="54"/>
    </row>
    <row r="288" spans="1:9" s="29" customFormat="1" ht="20.25" customHeight="1">
      <c r="A288" s="56">
        <v>25</v>
      </c>
      <c r="B288" s="29" t="s">
        <v>157</v>
      </c>
      <c r="D288" s="191"/>
      <c r="E288" s="191"/>
      <c r="F288" s="28"/>
      <c r="G288" s="28"/>
      <c r="H288" s="191"/>
      <c r="I288" s="191"/>
    </row>
    <row r="289" spans="1:9" s="29" customFormat="1" ht="29.25" customHeight="1" thickBot="1">
      <c r="A289" s="211"/>
      <c r="B289" s="218" t="s">
        <v>243</v>
      </c>
      <c r="C289" s="218"/>
      <c r="D289" s="219"/>
      <c r="E289" s="219"/>
      <c r="F289" s="57" t="str">
        <f>+F282</f>
        <v>Quý II/2012</v>
      </c>
      <c r="G289" s="225" t="str">
        <f>+G282</f>
        <v>Lũy kế đến quý II năm 2012</v>
      </c>
      <c r="H289" s="191"/>
      <c r="I289" s="191"/>
    </row>
    <row r="290" spans="1:9" s="29" customFormat="1" ht="20.25" customHeight="1" thickTop="1">
      <c r="A290" s="56"/>
      <c r="B290" s="29" t="s">
        <v>350</v>
      </c>
      <c r="D290" s="191"/>
      <c r="E290" s="191"/>
      <c r="F290" s="28"/>
      <c r="G290" s="28"/>
      <c r="H290" s="191"/>
      <c r="I290" s="191"/>
    </row>
    <row r="291" spans="1:9" s="20" customFormat="1" ht="20.25" customHeight="1">
      <c r="A291" s="42"/>
      <c r="B291" s="210" t="s">
        <v>351</v>
      </c>
      <c r="D291" s="54"/>
      <c r="E291" s="54"/>
      <c r="F291" s="31">
        <f>+PLI!E32</f>
        <v>2272343797</v>
      </c>
      <c r="G291" s="31">
        <f>+PLI!G32</f>
        <v>2825943686</v>
      </c>
      <c r="H291" s="54"/>
      <c r="I291" s="54"/>
    </row>
    <row r="292" spans="1:9" s="20" customFormat="1" ht="20.25" customHeight="1">
      <c r="A292" s="42"/>
      <c r="B292" s="210" t="s">
        <v>375</v>
      </c>
      <c r="D292" s="54"/>
      <c r="E292" s="54"/>
      <c r="F292" s="31">
        <f>PLI!H36</f>
        <v>0</v>
      </c>
      <c r="G292" s="31"/>
      <c r="H292" s="54"/>
      <c r="I292" s="54"/>
    </row>
    <row r="293" spans="1:9" s="20" customFormat="1" ht="20.25" customHeight="1">
      <c r="A293" s="42"/>
      <c r="B293" s="210" t="s">
        <v>352</v>
      </c>
      <c r="D293" s="54"/>
      <c r="E293" s="54"/>
      <c r="F293" s="31">
        <v>0</v>
      </c>
      <c r="G293" s="31">
        <v>0</v>
      </c>
      <c r="H293" s="54"/>
      <c r="I293" s="54"/>
    </row>
    <row r="294" spans="1:9" s="29" customFormat="1" ht="20.25" customHeight="1">
      <c r="A294" s="56"/>
      <c r="B294" s="29" t="s">
        <v>353</v>
      </c>
      <c r="D294" s="191"/>
      <c r="E294" s="191"/>
      <c r="F294" s="28">
        <f>SUM(F291:F293)</f>
        <v>2272343797</v>
      </c>
      <c r="G294" s="28">
        <f>+SUM(G291:G293)</f>
        <v>2825943686</v>
      </c>
      <c r="H294" s="191"/>
      <c r="I294" s="191"/>
    </row>
    <row r="295" spans="1:9" s="29" customFormat="1" ht="20.25" customHeight="1">
      <c r="A295" s="56"/>
      <c r="B295" s="29" t="s">
        <v>354</v>
      </c>
      <c r="D295" s="191"/>
      <c r="E295" s="191"/>
      <c r="F295" s="28"/>
      <c r="G295" s="28"/>
      <c r="H295" s="191"/>
      <c r="I295" s="191"/>
    </row>
    <row r="296" spans="1:9" s="20" customFormat="1" ht="20.25" customHeight="1">
      <c r="A296" s="42"/>
      <c r="B296" s="210" t="s">
        <v>355</v>
      </c>
      <c r="D296" s="54"/>
      <c r="E296" s="54"/>
      <c r="F296" s="31">
        <f>+G296</f>
        <v>26400000</v>
      </c>
      <c r="G296" s="31">
        <v>26400000</v>
      </c>
      <c r="H296" s="54"/>
      <c r="I296" s="54"/>
    </row>
    <row r="297" spans="1:9" s="20" customFormat="1" ht="20.25" customHeight="1">
      <c r="A297" s="42"/>
      <c r="B297" s="210" t="s">
        <v>356</v>
      </c>
      <c r="D297" s="54"/>
      <c r="E297" s="54"/>
      <c r="F297" s="31">
        <v>0</v>
      </c>
      <c r="G297" s="31">
        <v>0</v>
      </c>
      <c r="H297" s="54"/>
      <c r="I297" s="54"/>
    </row>
    <row r="298" spans="1:9" s="20" customFormat="1" ht="20.25" customHeight="1">
      <c r="A298" s="42"/>
      <c r="B298" s="210" t="s">
        <v>357</v>
      </c>
      <c r="D298" s="54"/>
      <c r="E298" s="54"/>
      <c r="F298" s="31">
        <v>0</v>
      </c>
      <c r="G298" s="31">
        <v>0</v>
      </c>
      <c r="H298" s="54"/>
      <c r="I298" s="54"/>
    </row>
    <row r="299" spans="1:9" s="29" customFormat="1" ht="20.25" customHeight="1">
      <c r="A299" s="56"/>
      <c r="B299" s="29" t="s">
        <v>354</v>
      </c>
      <c r="D299" s="191"/>
      <c r="E299" s="191"/>
      <c r="F299" s="28">
        <f>SUM(F296:F298)</f>
        <v>26400000</v>
      </c>
      <c r="G299" s="28">
        <f>+G296</f>
        <v>26400000</v>
      </c>
      <c r="H299" s="191"/>
      <c r="I299" s="191"/>
    </row>
    <row r="300" spans="1:9" s="29" customFormat="1" ht="20.25" customHeight="1" thickBot="1">
      <c r="A300" s="211"/>
      <c r="B300" s="218" t="s">
        <v>157</v>
      </c>
      <c r="C300" s="218"/>
      <c r="D300" s="219"/>
      <c r="E300" s="219"/>
      <c r="F300" s="57">
        <f>+F294/F299</f>
        <v>86.07362867424243</v>
      </c>
      <c r="G300" s="57">
        <f>+G294/G299</f>
        <v>107.04332143939394</v>
      </c>
      <c r="H300" s="191">
        <f>+F300-PLI!E34</f>
        <v>0</v>
      </c>
      <c r="I300" s="191">
        <f>+G300-PLI!G34</f>
        <v>0</v>
      </c>
    </row>
    <row r="301" spans="1:9" s="20" customFormat="1" ht="16.5" customHeight="1" thickTop="1">
      <c r="A301" s="42"/>
      <c r="D301" s="54"/>
      <c r="E301" s="54"/>
      <c r="F301" s="31"/>
      <c r="G301" s="31"/>
      <c r="H301" s="54"/>
      <c r="I301" s="54"/>
    </row>
    <row r="302" spans="1:9" s="178" customFormat="1" ht="16.5" customHeight="1">
      <c r="A302" s="208"/>
      <c r="D302" s="113"/>
      <c r="E302" s="113"/>
      <c r="F302" s="50"/>
      <c r="G302" s="50" t="str">
        <f>+Balance!D145</f>
        <v>Hà Nội, ngày 20 tháng 07 năm 2012  </v>
      </c>
      <c r="H302" s="113"/>
      <c r="I302" s="113"/>
    </row>
    <row r="303" spans="1:9" s="29" customFormat="1" ht="16.5" customHeight="1">
      <c r="A303" s="56"/>
      <c r="B303" s="287" t="s">
        <v>233</v>
      </c>
      <c r="C303" s="287"/>
      <c r="D303" s="287"/>
      <c r="E303" s="289" t="s">
        <v>234</v>
      </c>
      <c r="F303" s="289"/>
      <c r="G303" s="289"/>
      <c r="H303" s="191"/>
      <c r="I303" s="191"/>
    </row>
    <row r="304" spans="1:9" s="20" customFormat="1" ht="16.5" customHeight="1">
      <c r="A304" s="42"/>
      <c r="D304" s="54"/>
      <c r="E304" s="54"/>
      <c r="F304" s="31"/>
      <c r="G304" s="31"/>
      <c r="H304" s="54"/>
      <c r="I304" s="54"/>
    </row>
    <row r="305" spans="1:9" s="20" customFormat="1" ht="16.5" customHeight="1">
      <c r="A305" s="42"/>
      <c r="D305" s="54"/>
      <c r="E305" s="54"/>
      <c r="F305" s="31"/>
      <c r="G305" s="31"/>
      <c r="H305" s="54"/>
      <c r="I305" s="54"/>
    </row>
    <row r="306" spans="1:9" s="20" customFormat="1" ht="16.5" customHeight="1">
      <c r="A306" s="42"/>
      <c r="D306" s="54"/>
      <c r="E306" s="54"/>
      <c r="F306" s="31"/>
      <c r="G306" s="31"/>
      <c r="H306" s="54"/>
      <c r="I306" s="54"/>
    </row>
    <row r="307" spans="1:9" s="20" customFormat="1" ht="16.5" customHeight="1">
      <c r="A307" s="42"/>
      <c r="D307" s="54"/>
      <c r="E307" s="54"/>
      <c r="F307" s="31"/>
      <c r="G307" s="31"/>
      <c r="H307" s="54"/>
      <c r="I307" s="54"/>
    </row>
    <row r="308" spans="1:9" s="29" customFormat="1" ht="16.5" customHeight="1">
      <c r="A308" s="56"/>
      <c r="B308" s="287" t="str">
        <f>Balance!B152</f>
        <v>ĐÀO XUÂN ĐỨC</v>
      </c>
      <c r="C308" s="287"/>
      <c r="D308" s="287"/>
      <c r="E308" s="289" t="s">
        <v>366</v>
      </c>
      <c r="F308" s="289"/>
      <c r="G308" s="289"/>
      <c r="H308" s="191"/>
      <c r="I308" s="191"/>
    </row>
    <row r="309" spans="1:9" s="20" customFormat="1" ht="16.5" customHeight="1">
      <c r="A309" s="42"/>
      <c r="D309" s="54"/>
      <c r="E309" s="54"/>
      <c r="F309" s="31"/>
      <c r="G309" s="31"/>
      <c r="H309" s="54"/>
      <c r="I309" s="54"/>
    </row>
    <row r="310" spans="1:9" s="20" customFormat="1" ht="16.5" customHeight="1">
      <c r="A310" s="42"/>
      <c r="D310" s="54"/>
      <c r="E310" s="54"/>
      <c r="F310" s="31"/>
      <c r="G310" s="31"/>
      <c r="H310" s="54"/>
      <c r="I310" s="54"/>
    </row>
    <row r="311" spans="1:9" s="20" customFormat="1" ht="16.5" customHeight="1">
      <c r="A311" s="42"/>
      <c r="D311" s="54"/>
      <c r="E311" s="54"/>
      <c r="F311" s="31"/>
      <c r="G311" s="31"/>
      <c r="H311" s="54"/>
      <c r="I311" s="54"/>
    </row>
    <row r="312" spans="1:9" s="20" customFormat="1" ht="16.5" customHeight="1">
      <c r="A312" s="42"/>
      <c r="D312" s="54"/>
      <c r="E312" s="54"/>
      <c r="F312" s="31"/>
      <c r="G312" s="31"/>
      <c r="H312" s="54"/>
      <c r="I312" s="54"/>
    </row>
    <row r="313" spans="1:9" s="20" customFormat="1" ht="16.5" customHeight="1">
      <c r="A313" s="42"/>
      <c r="D313" s="54"/>
      <c r="E313" s="54"/>
      <c r="F313" s="31"/>
      <c r="G313" s="31"/>
      <c r="H313" s="54"/>
      <c r="I313" s="54"/>
    </row>
    <row r="314" spans="1:9" s="20" customFormat="1" ht="16.5" customHeight="1">
      <c r="A314" s="42"/>
      <c r="D314" s="54"/>
      <c r="E314" s="54"/>
      <c r="F314" s="31"/>
      <c r="G314" s="31"/>
      <c r="H314" s="54"/>
      <c r="I314" s="54"/>
    </row>
    <row r="315" spans="1:9" s="20" customFormat="1" ht="16.5" customHeight="1">
      <c r="A315" s="42"/>
      <c r="D315" s="54"/>
      <c r="E315" s="54"/>
      <c r="F315" s="31"/>
      <c r="G315" s="31"/>
      <c r="H315" s="54"/>
      <c r="I315" s="54"/>
    </row>
    <row r="316" spans="1:9" s="20" customFormat="1" ht="16.5" customHeight="1">
      <c r="A316" s="42"/>
      <c r="D316" s="54"/>
      <c r="E316" s="54"/>
      <c r="F316" s="31"/>
      <c r="G316" s="31"/>
      <c r="H316" s="54"/>
      <c r="I316" s="54"/>
    </row>
    <row r="317" spans="1:9" s="20" customFormat="1" ht="16.5" customHeight="1">
      <c r="A317" s="42"/>
      <c r="D317" s="54"/>
      <c r="E317" s="54"/>
      <c r="F317" s="31"/>
      <c r="G317" s="31"/>
      <c r="H317" s="54"/>
      <c r="I317" s="54"/>
    </row>
    <row r="318" spans="1:9" s="20" customFormat="1" ht="16.5" customHeight="1">
      <c r="A318" s="42"/>
      <c r="D318" s="54"/>
      <c r="E318" s="54"/>
      <c r="F318" s="31"/>
      <c r="G318" s="31"/>
      <c r="H318" s="54"/>
      <c r="I318" s="54"/>
    </row>
    <row r="319" spans="1:9" s="20" customFormat="1" ht="16.5" customHeight="1">
      <c r="A319" s="42"/>
      <c r="D319" s="54"/>
      <c r="E319" s="54"/>
      <c r="F319" s="31"/>
      <c r="G319" s="31"/>
      <c r="H319" s="54"/>
      <c r="I319" s="54"/>
    </row>
    <row r="320" spans="1:9" s="20" customFormat="1" ht="16.5" customHeight="1">
      <c r="A320" s="42"/>
      <c r="D320" s="54"/>
      <c r="E320" s="54"/>
      <c r="F320" s="31"/>
      <c r="G320" s="31"/>
      <c r="H320" s="54"/>
      <c r="I320" s="54"/>
    </row>
    <row r="321" spans="1:9" s="20" customFormat="1" ht="16.5" customHeight="1">
      <c r="A321" s="42"/>
      <c r="D321" s="54"/>
      <c r="E321" s="54"/>
      <c r="F321" s="31"/>
      <c r="G321" s="31"/>
      <c r="H321" s="54"/>
      <c r="I321" s="54"/>
    </row>
    <row r="322" spans="1:9" s="20" customFormat="1" ht="16.5" customHeight="1">
      <c r="A322" s="42"/>
      <c r="D322" s="54"/>
      <c r="E322" s="54"/>
      <c r="F322" s="31"/>
      <c r="G322" s="31"/>
      <c r="H322" s="54"/>
      <c r="I322" s="54"/>
    </row>
    <row r="323" spans="1:9" s="20" customFormat="1" ht="16.5" customHeight="1">
      <c r="A323" s="42"/>
      <c r="D323" s="54"/>
      <c r="E323" s="54"/>
      <c r="F323" s="31"/>
      <c r="G323" s="31"/>
      <c r="H323" s="54"/>
      <c r="I323" s="54"/>
    </row>
    <row r="324" spans="1:9" s="20" customFormat="1" ht="16.5" customHeight="1">
      <c r="A324" s="42"/>
      <c r="D324" s="54"/>
      <c r="E324" s="54"/>
      <c r="F324" s="31"/>
      <c r="G324" s="31"/>
      <c r="H324" s="54"/>
      <c r="I324" s="54"/>
    </row>
    <row r="325" spans="1:9" s="20" customFormat="1" ht="16.5" customHeight="1">
      <c r="A325" s="42"/>
      <c r="D325" s="54"/>
      <c r="E325" s="54"/>
      <c r="F325" s="31"/>
      <c r="G325" s="31"/>
      <c r="H325" s="54"/>
      <c r="I325" s="54"/>
    </row>
    <row r="326" spans="1:9" s="20" customFormat="1" ht="16.5" customHeight="1">
      <c r="A326" s="42"/>
      <c r="D326" s="54"/>
      <c r="E326" s="54"/>
      <c r="F326" s="31"/>
      <c r="G326" s="31"/>
      <c r="H326" s="54"/>
      <c r="I326" s="54"/>
    </row>
    <row r="327" spans="1:9" s="20" customFormat="1" ht="16.5" customHeight="1">
      <c r="A327" s="42"/>
      <c r="D327" s="54"/>
      <c r="E327" s="54"/>
      <c r="F327" s="31"/>
      <c r="G327" s="31"/>
      <c r="H327" s="54"/>
      <c r="I327" s="54"/>
    </row>
    <row r="328" spans="1:9" s="20" customFormat="1" ht="16.5" customHeight="1">
      <c r="A328" s="42"/>
      <c r="D328" s="54"/>
      <c r="E328" s="54"/>
      <c r="F328" s="31"/>
      <c r="G328" s="31"/>
      <c r="H328" s="54"/>
      <c r="I328" s="54"/>
    </row>
    <row r="329" spans="1:9" s="20" customFormat="1" ht="16.5" customHeight="1">
      <c r="A329" s="42"/>
      <c r="D329" s="54"/>
      <c r="E329" s="54"/>
      <c r="F329" s="31"/>
      <c r="G329" s="31"/>
      <c r="H329" s="54"/>
      <c r="I329" s="54"/>
    </row>
    <row r="330" spans="1:9" s="20" customFormat="1" ht="16.5" customHeight="1">
      <c r="A330" s="42"/>
      <c r="D330" s="54"/>
      <c r="E330" s="54"/>
      <c r="F330" s="31"/>
      <c r="G330" s="31"/>
      <c r="H330" s="54"/>
      <c r="I330" s="54"/>
    </row>
    <row r="331" spans="1:9" s="20" customFormat="1" ht="16.5" customHeight="1">
      <c r="A331" s="42"/>
      <c r="D331" s="54"/>
      <c r="E331" s="54"/>
      <c r="F331" s="31"/>
      <c r="G331" s="31"/>
      <c r="H331" s="54"/>
      <c r="I331" s="54"/>
    </row>
    <row r="332" spans="1:9" s="20" customFormat="1" ht="16.5" customHeight="1">
      <c r="A332" s="42"/>
      <c r="D332" s="54"/>
      <c r="E332" s="54"/>
      <c r="F332" s="31"/>
      <c r="G332" s="31"/>
      <c r="H332" s="54"/>
      <c r="I332" s="54"/>
    </row>
    <row r="333" spans="1:9" s="20" customFormat="1" ht="16.5" customHeight="1">
      <c r="A333" s="42"/>
      <c r="D333" s="54"/>
      <c r="E333" s="54"/>
      <c r="F333" s="31"/>
      <c r="G333" s="31"/>
      <c r="H333" s="54"/>
      <c r="I333" s="54"/>
    </row>
    <row r="334" spans="1:9" s="20" customFormat="1" ht="16.5" customHeight="1">
      <c r="A334" s="42"/>
      <c r="D334" s="54"/>
      <c r="E334" s="54"/>
      <c r="F334" s="31"/>
      <c r="G334" s="31"/>
      <c r="H334" s="54"/>
      <c r="I334" s="54"/>
    </row>
    <row r="335" spans="1:9" s="20" customFormat="1" ht="16.5" customHeight="1">
      <c r="A335" s="42"/>
      <c r="D335" s="54"/>
      <c r="E335" s="54"/>
      <c r="F335" s="31"/>
      <c r="G335" s="31"/>
      <c r="H335" s="54"/>
      <c r="I335" s="54"/>
    </row>
    <row r="336" spans="1:9" s="20" customFormat="1" ht="16.5" customHeight="1">
      <c r="A336" s="42"/>
      <c r="D336" s="54"/>
      <c r="E336" s="54"/>
      <c r="F336" s="31"/>
      <c r="G336" s="31"/>
      <c r="H336" s="54"/>
      <c r="I336" s="54"/>
    </row>
    <row r="337" spans="1:9" s="20" customFormat="1" ht="16.5" customHeight="1">
      <c r="A337" s="42"/>
      <c r="D337" s="54"/>
      <c r="E337" s="54"/>
      <c r="F337" s="31"/>
      <c r="G337" s="31"/>
      <c r="H337" s="54"/>
      <c r="I337" s="54"/>
    </row>
    <row r="338" spans="1:9" s="20" customFormat="1" ht="16.5" customHeight="1">
      <c r="A338" s="42"/>
      <c r="D338" s="54"/>
      <c r="E338" s="54"/>
      <c r="F338" s="31"/>
      <c r="G338" s="31"/>
      <c r="H338" s="54"/>
      <c r="I338" s="54"/>
    </row>
    <row r="339" spans="1:9" s="20" customFormat="1" ht="16.5" customHeight="1">
      <c r="A339" s="42"/>
      <c r="D339" s="54"/>
      <c r="E339" s="54"/>
      <c r="F339" s="31"/>
      <c r="G339" s="31"/>
      <c r="H339" s="54"/>
      <c r="I339" s="54"/>
    </row>
    <row r="340" spans="1:9" s="20" customFormat="1" ht="16.5" customHeight="1">
      <c r="A340" s="42"/>
      <c r="D340" s="54"/>
      <c r="E340" s="54"/>
      <c r="F340" s="31"/>
      <c r="G340" s="31"/>
      <c r="H340" s="54"/>
      <c r="I340" s="54"/>
    </row>
    <row r="341" spans="1:9" s="20" customFormat="1" ht="16.5" customHeight="1">
      <c r="A341" s="42"/>
      <c r="D341" s="54"/>
      <c r="E341" s="54"/>
      <c r="F341" s="31"/>
      <c r="G341" s="31"/>
      <c r="H341" s="54"/>
      <c r="I341" s="54"/>
    </row>
    <row r="342" spans="1:9" s="20" customFormat="1" ht="16.5" customHeight="1">
      <c r="A342" s="42"/>
      <c r="D342" s="54"/>
      <c r="E342" s="54"/>
      <c r="F342" s="31"/>
      <c r="G342" s="31"/>
      <c r="H342" s="54"/>
      <c r="I342" s="54"/>
    </row>
    <row r="343" spans="1:9" s="20" customFormat="1" ht="16.5" customHeight="1">
      <c r="A343" s="42"/>
      <c r="D343" s="54"/>
      <c r="E343" s="54"/>
      <c r="F343" s="31"/>
      <c r="G343" s="31"/>
      <c r="H343" s="54"/>
      <c r="I343" s="54"/>
    </row>
    <row r="344" spans="1:9" s="20" customFormat="1" ht="16.5" customHeight="1">
      <c r="A344" s="42"/>
      <c r="D344" s="54"/>
      <c r="E344" s="54"/>
      <c r="F344" s="31"/>
      <c r="G344" s="31"/>
      <c r="H344" s="54"/>
      <c r="I344" s="54"/>
    </row>
    <row r="345" spans="1:9" s="20" customFormat="1" ht="16.5" customHeight="1">
      <c r="A345" s="42"/>
      <c r="D345" s="54"/>
      <c r="E345" s="54"/>
      <c r="F345" s="31"/>
      <c r="G345" s="31"/>
      <c r="H345" s="54"/>
      <c r="I345" s="54"/>
    </row>
    <row r="346" spans="1:9" s="20" customFormat="1" ht="16.5" customHeight="1">
      <c r="A346" s="42"/>
      <c r="D346" s="54"/>
      <c r="E346" s="54"/>
      <c r="F346" s="31"/>
      <c r="G346" s="31"/>
      <c r="H346" s="54"/>
      <c r="I346" s="54"/>
    </row>
    <row r="347" spans="1:9" s="20" customFormat="1" ht="16.5" customHeight="1">
      <c r="A347" s="42"/>
      <c r="D347" s="54"/>
      <c r="E347" s="54"/>
      <c r="F347" s="31"/>
      <c r="G347" s="31"/>
      <c r="H347" s="54"/>
      <c r="I347" s="54"/>
    </row>
    <row r="348" spans="1:9" s="20" customFormat="1" ht="16.5" customHeight="1">
      <c r="A348" s="42"/>
      <c r="D348" s="54"/>
      <c r="E348" s="54"/>
      <c r="F348" s="31"/>
      <c r="G348" s="31"/>
      <c r="H348" s="54"/>
      <c r="I348" s="54"/>
    </row>
    <row r="349" spans="1:9" s="20" customFormat="1" ht="16.5" customHeight="1">
      <c r="A349" s="42"/>
      <c r="D349" s="54"/>
      <c r="E349" s="54"/>
      <c r="F349" s="31"/>
      <c r="G349" s="31"/>
      <c r="H349" s="54"/>
      <c r="I349" s="54"/>
    </row>
    <row r="350" spans="1:9" s="20" customFormat="1" ht="16.5" customHeight="1">
      <c r="A350" s="42"/>
      <c r="D350" s="54"/>
      <c r="E350" s="54"/>
      <c r="F350" s="31"/>
      <c r="G350" s="31"/>
      <c r="H350" s="54"/>
      <c r="I350" s="54"/>
    </row>
    <row r="351" spans="1:9" s="20" customFormat="1" ht="16.5" customHeight="1">
      <c r="A351" s="42"/>
      <c r="D351" s="54"/>
      <c r="E351" s="54"/>
      <c r="F351" s="31"/>
      <c r="G351" s="31"/>
      <c r="H351" s="54"/>
      <c r="I351" s="54"/>
    </row>
    <row r="352" spans="1:9" s="20" customFormat="1" ht="16.5" customHeight="1">
      <c r="A352" s="42"/>
      <c r="D352" s="54"/>
      <c r="E352" s="54"/>
      <c r="F352" s="31"/>
      <c r="G352" s="31"/>
      <c r="H352" s="54"/>
      <c r="I352" s="54"/>
    </row>
    <row r="353" spans="1:9" s="20" customFormat="1" ht="16.5" customHeight="1">
      <c r="A353" s="42"/>
      <c r="D353" s="54"/>
      <c r="E353" s="54"/>
      <c r="F353" s="31"/>
      <c r="G353" s="31"/>
      <c r="H353" s="54"/>
      <c r="I353" s="54"/>
    </row>
    <row r="354" spans="1:9" s="20" customFormat="1" ht="16.5" customHeight="1">
      <c r="A354" s="42"/>
      <c r="D354" s="54"/>
      <c r="E354" s="54"/>
      <c r="F354" s="31"/>
      <c r="G354" s="31"/>
      <c r="H354" s="54"/>
      <c r="I354" s="54"/>
    </row>
    <row r="355" spans="1:9" s="20" customFormat="1" ht="16.5" customHeight="1">
      <c r="A355" s="42"/>
      <c r="D355" s="54"/>
      <c r="E355" s="54"/>
      <c r="F355" s="31"/>
      <c r="G355" s="31"/>
      <c r="H355" s="54"/>
      <c r="I355" s="54"/>
    </row>
    <row r="356" spans="1:9" s="20" customFormat="1" ht="16.5" customHeight="1">
      <c r="A356" s="42"/>
      <c r="D356" s="54"/>
      <c r="E356" s="54"/>
      <c r="F356" s="31"/>
      <c r="G356" s="31"/>
      <c r="H356" s="54"/>
      <c r="I356" s="54"/>
    </row>
    <row r="357" spans="1:9" s="20" customFormat="1" ht="16.5" customHeight="1">
      <c r="A357" s="42"/>
      <c r="D357" s="54"/>
      <c r="E357" s="54"/>
      <c r="F357" s="31"/>
      <c r="G357" s="31"/>
      <c r="H357" s="54"/>
      <c r="I357" s="54"/>
    </row>
    <row r="358" spans="1:9" s="20" customFormat="1" ht="16.5" customHeight="1">
      <c r="A358" s="42"/>
      <c r="D358" s="54"/>
      <c r="E358" s="54"/>
      <c r="F358" s="31"/>
      <c r="G358" s="31"/>
      <c r="H358" s="54"/>
      <c r="I358" s="54"/>
    </row>
    <row r="359" spans="1:9" s="20" customFormat="1" ht="16.5" customHeight="1">
      <c r="A359" s="42"/>
      <c r="D359" s="54"/>
      <c r="E359" s="54"/>
      <c r="F359" s="31"/>
      <c r="G359" s="31"/>
      <c r="H359" s="54"/>
      <c r="I359" s="54"/>
    </row>
    <row r="360" spans="1:9" s="20" customFormat="1" ht="16.5" customHeight="1">
      <c r="A360" s="42"/>
      <c r="D360" s="54"/>
      <c r="E360" s="54"/>
      <c r="F360" s="31"/>
      <c r="G360" s="31"/>
      <c r="H360" s="54"/>
      <c r="I360" s="54"/>
    </row>
    <row r="361" spans="1:9" s="20" customFormat="1" ht="16.5" customHeight="1">
      <c r="A361" s="42"/>
      <c r="D361" s="54"/>
      <c r="E361" s="54"/>
      <c r="F361" s="31"/>
      <c r="G361" s="31"/>
      <c r="H361" s="54"/>
      <c r="I361" s="54"/>
    </row>
    <row r="362" spans="1:9" s="20" customFormat="1" ht="16.5" customHeight="1">
      <c r="A362" s="42"/>
      <c r="D362" s="54"/>
      <c r="E362" s="54"/>
      <c r="F362" s="31"/>
      <c r="G362" s="31"/>
      <c r="H362" s="54"/>
      <c r="I362" s="54"/>
    </row>
    <row r="363" spans="1:9" s="20" customFormat="1" ht="16.5" customHeight="1">
      <c r="A363" s="42"/>
      <c r="D363" s="54"/>
      <c r="E363" s="54"/>
      <c r="F363" s="31"/>
      <c r="G363" s="31"/>
      <c r="H363" s="54"/>
      <c r="I363" s="54"/>
    </row>
    <row r="364" spans="1:9" s="20" customFormat="1" ht="16.5" customHeight="1">
      <c r="A364" s="42"/>
      <c r="D364" s="54"/>
      <c r="E364" s="54"/>
      <c r="F364" s="31"/>
      <c r="G364" s="31"/>
      <c r="H364" s="54"/>
      <c r="I364" s="54"/>
    </row>
    <row r="365" spans="1:9" s="20" customFormat="1" ht="16.5" customHeight="1">
      <c r="A365" s="42"/>
      <c r="D365" s="54"/>
      <c r="E365" s="54"/>
      <c r="F365" s="31"/>
      <c r="G365" s="31"/>
      <c r="H365" s="54"/>
      <c r="I365" s="54"/>
    </row>
    <row r="366" spans="1:9" s="20" customFormat="1" ht="16.5" customHeight="1">
      <c r="A366" s="42"/>
      <c r="D366" s="54"/>
      <c r="E366" s="54"/>
      <c r="F366" s="31"/>
      <c r="G366" s="31"/>
      <c r="H366" s="54"/>
      <c r="I366" s="54"/>
    </row>
    <row r="367" spans="1:9" s="20" customFormat="1" ht="16.5" customHeight="1">
      <c r="A367" s="42"/>
      <c r="D367" s="54"/>
      <c r="E367" s="54"/>
      <c r="F367" s="31"/>
      <c r="G367" s="31"/>
      <c r="H367" s="54"/>
      <c r="I367" s="54"/>
    </row>
    <row r="368" spans="1:9" s="20" customFormat="1" ht="16.5" customHeight="1">
      <c r="A368" s="42"/>
      <c r="D368" s="54"/>
      <c r="E368" s="54"/>
      <c r="F368" s="31"/>
      <c r="G368" s="31"/>
      <c r="H368" s="54"/>
      <c r="I368" s="54"/>
    </row>
    <row r="369" spans="1:9" s="20" customFormat="1" ht="16.5" customHeight="1">
      <c r="A369" s="42"/>
      <c r="D369" s="54"/>
      <c r="E369" s="54"/>
      <c r="F369" s="31"/>
      <c r="G369" s="31"/>
      <c r="H369" s="54"/>
      <c r="I369" s="54"/>
    </row>
    <row r="370" spans="1:9" s="20" customFormat="1" ht="16.5" customHeight="1">
      <c r="A370" s="42"/>
      <c r="D370" s="54"/>
      <c r="E370" s="54"/>
      <c r="F370" s="31"/>
      <c r="G370" s="31"/>
      <c r="H370" s="54"/>
      <c r="I370" s="54"/>
    </row>
    <row r="371" spans="1:9" s="20" customFormat="1" ht="16.5" customHeight="1">
      <c r="A371" s="42"/>
      <c r="D371" s="54"/>
      <c r="E371" s="54"/>
      <c r="F371" s="31"/>
      <c r="G371" s="31"/>
      <c r="H371" s="54"/>
      <c r="I371" s="54"/>
    </row>
    <row r="372" spans="1:9" s="20" customFormat="1" ht="16.5" customHeight="1">
      <c r="A372" s="42"/>
      <c r="D372" s="54"/>
      <c r="E372" s="54"/>
      <c r="F372" s="31"/>
      <c r="G372" s="31"/>
      <c r="H372" s="54"/>
      <c r="I372" s="54"/>
    </row>
    <row r="373" spans="1:9" s="20" customFormat="1" ht="16.5" customHeight="1">
      <c r="A373" s="42"/>
      <c r="D373" s="54"/>
      <c r="E373" s="54"/>
      <c r="F373" s="31"/>
      <c r="G373" s="31"/>
      <c r="H373" s="54"/>
      <c r="I373" s="54"/>
    </row>
    <row r="374" spans="1:9" s="20" customFormat="1" ht="16.5" customHeight="1">
      <c r="A374" s="42"/>
      <c r="D374" s="54"/>
      <c r="E374" s="54"/>
      <c r="F374" s="31"/>
      <c r="G374" s="31"/>
      <c r="H374" s="54"/>
      <c r="I374" s="54"/>
    </row>
    <row r="375" spans="1:9" s="20" customFormat="1" ht="16.5" customHeight="1">
      <c r="A375" s="42"/>
      <c r="D375" s="54"/>
      <c r="E375" s="54"/>
      <c r="F375" s="31"/>
      <c r="G375" s="31"/>
      <c r="H375" s="54"/>
      <c r="I375" s="54"/>
    </row>
    <row r="376" spans="1:9" s="20" customFormat="1" ht="16.5" customHeight="1">
      <c r="A376" s="42"/>
      <c r="D376" s="54"/>
      <c r="E376" s="54"/>
      <c r="F376" s="31"/>
      <c r="G376" s="31"/>
      <c r="H376" s="54"/>
      <c r="I376" s="54"/>
    </row>
    <row r="377" spans="1:9" s="20" customFormat="1" ht="16.5" customHeight="1">
      <c r="A377" s="42"/>
      <c r="D377" s="54"/>
      <c r="E377" s="54"/>
      <c r="F377" s="31"/>
      <c r="G377" s="31"/>
      <c r="H377" s="54"/>
      <c r="I377" s="54"/>
    </row>
    <row r="378" spans="1:9" s="20" customFormat="1" ht="16.5" customHeight="1">
      <c r="A378" s="42"/>
      <c r="D378" s="54"/>
      <c r="E378" s="54"/>
      <c r="F378" s="31"/>
      <c r="G378" s="31"/>
      <c r="H378" s="54"/>
      <c r="I378" s="54"/>
    </row>
    <row r="379" spans="1:9" s="20" customFormat="1" ht="16.5" customHeight="1">
      <c r="A379" s="42"/>
      <c r="D379" s="54"/>
      <c r="E379" s="54"/>
      <c r="F379" s="31"/>
      <c r="G379" s="31"/>
      <c r="H379" s="54"/>
      <c r="I379" s="54"/>
    </row>
    <row r="380" spans="1:9" s="20" customFormat="1" ht="16.5" customHeight="1">
      <c r="A380" s="42"/>
      <c r="D380" s="54"/>
      <c r="E380" s="54"/>
      <c r="F380" s="31"/>
      <c r="G380" s="31"/>
      <c r="H380" s="54"/>
      <c r="I380" s="54"/>
    </row>
    <row r="381" spans="1:9" s="20" customFormat="1" ht="16.5" customHeight="1">
      <c r="A381" s="42"/>
      <c r="D381" s="54"/>
      <c r="E381" s="54"/>
      <c r="F381" s="31"/>
      <c r="G381" s="31"/>
      <c r="H381" s="54"/>
      <c r="I381" s="54"/>
    </row>
    <row r="382" spans="1:9" s="20" customFormat="1" ht="16.5" customHeight="1">
      <c r="A382" s="42"/>
      <c r="D382" s="54"/>
      <c r="E382" s="54"/>
      <c r="F382" s="31"/>
      <c r="G382" s="31"/>
      <c r="H382" s="54"/>
      <c r="I382" s="54"/>
    </row>
    <row r="383" spans="1:9" s="20" customFormat="1" ht="16.5" customHeight="1">
      <c r="A383" s="42"/>
      <c r="D383" s="54"/>
      <c r="E383" s="54"/>
      <c r="F383" s="31"/>
      <c r="G383" s="31"/>
      <c r="H383" s="54"/>
      <c r="I383" s="54"/>
    </row>
    <row r="384" spans="1:9" s="20" customFormat="1" ht="16.5" customHeight="1">
      <c r="A384" s="42"/>
      <c r="D384" s="54"/>
      <c r="E384" s="54"/>
      <c r="F384" s="31"/>
      <c r="G384" s="31"/>
      <c r="H384" s="54"/>
      <c r="I384" s="54"/>
    </row>
    <row r="385" spans="1:9" s="20" customFormat="1" ht="16.5" customHeight="1">
      <c r="A385" s="42"/>
      <c r="D385" s="54"/>
      <c r="E385" s="54"/>
      <c r="F385" s="31"/>
      <c r="G385" s="31"/>
      <c r="H385" s="54"/>
      <c r="I385" s="54"/>
    </row>
    <row r="386" spans="1:9" s="20" customFormat="1" ht="16.5" customHeight="1">
      <c r="A386" s="42"/>
      <c r="D386" s="54"/>
      <c r="E386" s="54"/>
      <c r="F386" s="31"/>
      <c r="G386" s="31"/>
      <c r="H386" s="54"/>
      <c r="I386" s="54"/>
    </row>
    <row r="387" spans="1:9" s="20" customFormat="1" ht="16.5" customHeight="1">
      <c r="A387" s="42"/>
      <c r="D387" s="54"/>
      <c r="E387" s="54"/>
      <c r="F387" s="31"/>
      <c r="G387" s="31"/>
      <c r="H387" s="54"/>
      <c r="I387" s="54"/>
    </row>
    <row r="388" spans="1:9" s="20" customFormat="1" ht="16.5" customHeight="1">
      <c r="A388" s="42"/>
      <c r="D388" s="54"/>
      <c r="E388" s="54"/>
      <c r="F388" s="31"/>
      <c r="G388" s="31"/>
      <c r="H388" s="54"/>
      <c r="I388" s="54"/>
    </row>
    <row r="389" spans="1:9" s="20" customFormat="1" ht="16.5" customHeight="1">
      <c r="A389" s="42"/>
      <c r="D389" s="54"/>
      <c r="E389" s="54"/>
      <c r="F389" s="31"/>
      <c r="G389" s="31"/>
      <c r="H389" s="54"/>
      <c r="I389" s="54"/>
    </row>
    <row r="390" spans="1:9" s="20" customFormat="1" ht="16.5" customHeight="1">
      <c r="A390" s="42"/>
      <c r="D390" s="54"/>
      <c r="E390" s="54"/>
      <c r="F390" s="31"/>
      <c r="G390" s="31"/>
      <c r="H390" s="54"/>
      <c r="I390" s="54"/>
    </row>
    <row r="391" spans="1:9" s="20" customFormat="1" ht="16.5" customHeight="1">
      <c r="A391" s="42"/>
      <c r="D391" s="54"/>
      <c r="E391" s="54"/>
      <c r="F391" s="31"/>
      <c r="G391" s="31"/>
      <c r="H391" s="54"/>
      <c r="I391" s="54"/>
    </row>
    <row r="392" spans="1:9" s="20" customFormat="1" ht="16.5" customHeight="1">
      <c r="A392" s="42"/>
      <c r="D392" s="54"/>
      <c r="E392" s="54"/>
      <c r="F392" s="31"/>
      <c r="G392" s="31"/>
      <c r="H392" s="54"/>
      <c r="I392" s="54"/>
    </row>
    <row r="393" spans="1:9" s="20" customFormat="1" ht="16.5" customHeight="1">
      <c r="A393" s="42"/>
      <c r="D393" s="54"/>
      <c r="E393" s="54"/>
      <c r="F393" s="31"/>
      <c r="G393" s="31"/>
      <c r="H393" s="54"/>
      <c r="I393" s="54"/>
    </row>
    <row r="394" spans="1:9" s="20" customFormat="1" ht="16.5" customHeight="1">
      <c r="A394" s="42"/>
      <c r="D394" s="54"/>
      <c r="E394" s="54"/>
      <c r="F394" s="31"/>
      <c r="G394" s="31"/>
      <c r="H394" s="54"/>
      <c r="I394" s="54"/>
    </row>
    <row r="395" spans="1:9" s="20" customFormat="1" ht="16.5" customHeight="1">
      <c r="A395" s="42"/>
      <c r="D395" s="54"/>
      <c r="E395" s="54"/>
      <c r="F395" s="31"/>
      <c r="G395" s="31"/>
      <c r="H395" s="54"/>
      <c r="I395" s="54"/>
    </row>
    <row r="396" spans="1:9" s="20" customFormat="1" ht="16.5" customHeight="1">
      <c r="A396" s="42"/>
      <c r="D396" s="54"/>
      <c r="E396" s="54"/>
      <c r="F396" s="31"/>
      <c r="G396" s="31"/>
      <c r="H396" s="54"/>
      <c r="I396" s="54"/>
    </row>
    <row r="397" spans="1:9" s="20" customFormat="1" ht="16.5" customHeight="1">
      <c r="A397" s="42"/>
      <c r="D397" s="54"/>
      <c r="E397" s="54"/>
      <c r="F397" s="31"/>
      <c r="G397" s="31"/>
      <c r="H397" s="54"/>
      <c r="I397" s="54"/>
    </row>
    <row r="398" spans="1:9" s="20" customFormat="1" ht="16.5" customHeight="1">
      <c r="A398" s="42"/>
      <c r="D398" s="54"/>
      <c r="E398" s="54"/>
      <c r="F398" s="31"/>
      <c r="G398" s="31"/>
      <c r="H398" s="54"/>
      <c r="I398" s="54"/>
    </row>
    <row r="399" spans="1:9" s="20" customFormat="1" ht="16.5" customHeight="1">
      <c r="A399" s="42"/>
      <c r="D399" s="54"/>
      <c r="E399" s="54"/>
      <c r="F399" s="31"/>
      <c r="G399" s="31"/>
      <c r="H399" s="54"/>
      <c r="I399" s="54"/>
    </row>
    <row r="400" spans="1:9" s="20" customFormat="1" ht="16.5" customHeight="1">
      <c r="A400" s="42"/>
      <c r="D400" s="54"/>
      <c r="E400" s="54"/>
      <c r="F400" s="31"/>
      <c r="G400" s="31"/>
      <c r="H400" s="54"/>
      <c r="I400" s="54"/>
    </row>
    <row r="401" spans="1:9" s="20" customFormat="1" ht="16.5" customHeight="1">
      <c r="A401" s="42"/>
      <c r="D401" s="54"/>
      <c r="E401" s="54"/>
      <c r="F401" s="31"/>
      <c r="G401" s="31"/>
      <c r="H401" s="54"/>
      <c r="I401" s="54"/>
    </row>
    <row r="402" spans="1:9" s="20" customFormat="1" ht="16.5" customHeight="1">
      <c r="A402" s="42"/>
      <c r="D402" s="54"/>
      <c r="E402" s="54"/>
      <c r="F402" s="31"/>
      <c r="G402" s="31"/>
      <c r="H402" s="54"/>
      <c r="I402" s="54"/>
    </row>
    <row r="403" spans="1:9" s="20" customFormat="1" ht="16.5" customHeight="1">
      <c r="A403" s="42"/>
      <c r="D403" s="54"/>
      <c r="E403" s="54"/>
      <c r="F403" s="31"/>
      <c r="G403" s="31"/>
      <c r="H403" s="54"/>
      <c r="I403" s="54"/>
    </row>
    <row r="404" spans="1:9" s="20" customFormat="1" ht="16.5" customHeight="1">
      <c r="A404" s="42"/>
      <c r="D404" s="54"/>
      <c r="E404" s="54"/>
      <c r="F404" s="31"/>
      <c r="G404" s="31"/>
      <c r="H404" s="54"/>
      <c r="I404" s="54"/>
    </row>
    <row r="405" spans="1:9" s="20" customFormat="1" ht="16.5" customHeight="1">
      <c r="A405" s="42"/>
      <c r="D405" s="54"/>
      <c r="E405" s="54"/>
      <c r="F405" s="31"/>
      <c r="G405" s="31"/>
      <c r="H405" s="54"/>
      <c r="I405" s="54"/>
    </row>
    <row r="406" spans="1:9" s="20" customFormat="1" ht="16.5" customHeight="1">
      <c r="A406" s="42"/>
      <c r="D406" s="54"/>
      <c r="E406" s="54"/>
      <c r="F406" s="31"/>
      <c r="G406" s="31"/>
      <c r="H406" s="54"/>
      <c r="I406" s="54"/>
    </row>
    <row r="407" spans="1:9" s="20" customFormat="1" ht="16.5" customHeight="1">
      <c r="A407" s="42"/>
      <c r="D407" s="54"/>
      <c r="E407" s="54"/>
      <c r="F407" s="31"/>
      <c r="G407" s="31"/>
      <c r="H407" s="54"/>
      <c r="I407" s="54"/>
    </row>
    <row r="408" spans="1:9" s="20" customFormat="1" ht="16.5" customHeight="1">
      <c r="A408" s="42"/>
      <c r="D408" s="54"/>
      <c r="E408" s="54"/>
      <c r="F408" s="31"/>
      <c r="G408" s="31"/>
      <c r="H408" s="54"/>
      <c r="I408" s="54"/>
    </row>
    <row r="409" spans="1:9" s="20" customFormat="1" ht="16.5" customHeight="1">
      <c r="A409" s="42"/>
      <c r="D409" s="54"/>
      <c r="E409" s="54"/>
      <c r="F409" s="31"/>
      <c r="G409" s="31"/>
      <c r="H409" s="54"/>
      <c r="I409" s="54"/>
    </row>
    <row r="410" spans="1:9" s="20" customFormat="1" ht="16.5" customHeight="1">
      <c r="A410" s="42"/>
      <c r="D410" s="54"/>
      <c r="E410" s="54"/>
      <c r="F410" s="31"/>
      <c r="G410" s="31"/>
      <c r="H410" s="54"/>
      <c r="I410" s="54"/>
    </row>
    <row r="411" spans="1:9" s="20" customFormat="1" ht="16.5" customHeight="1">
      <c r="A411" s="42"/>
      <c r="D411" s="54"/>
      <c r="E411" s="54"/>
      <c r="F411" s="31"/>
      <c r="G411" s="31"/>
      <c r="H411" s="54"/>
      <c r="I411" s="54"/>
    </row>
    <row r="412" spans="1:9" s="20" customFormat="1" ht="16.5" customHeight="1">
      <c r="A412" s="42"/>
      <c r="D412" s="54"/>
      <c r="E412" s="54"/>
      <c r="F412" s="31"/>
      <c r="G412" s="31"/>
      <c r="H412" s="54"/>
      <c r="I412" s="54"/>
    </row>
    <row r="413" spans="1:9" s="20" customFormat="1" ht="16.5" customHeight="1">
      <c r="A413" s="42"/>
      <c r="D413" s="54"/>
      <c r="E413" s="54"/>
      <c r="F413" s="31"/>
      <c r="G413" s="31"/>
      <c r="H413" s="54"/>
      <c r="I413" s="54"/>
    </row>
    <row r="414" spans="1:9" s="20" customFormat="1" ht="16.5" customHeight="1">
      <c r="A414" s="42"/>
      <c r="D414" s="54"/>
      <c r="E414" s="54"/>
      <c r="F414" s="31"/>
      <c r="G414" s="31"/>
      <c r="H414" s="54"/>
      <c r="I414" s="54"/>
    </row>
    <row r="415" spans="1:9" s="20" customFormat="1" ht="16.5" customHeight="1">
      <c r="A415" s="42"/>
      <c r="D415" s="54"/>
      <c r="E415" s="54"/>
      <c r="F415" s="31"/>
      <c r="G415" s="31"/>
      <c r="H415" s="54"/>
      <c r="I415" s="54"/>
    </row>
    <row r="416" spans="1:9" s="20" customFormat="1" ht="16.5" customHeight="1">
      <c r="A416" s="42"/>
      <c r="D416" s="54"/>
      <c r="E416" s="54"/>
      <c r="F416" s="31"/>
      <c r="G416" s="31"/>
      <c r="H416" s="54"/>
      <c r="I416" s="54"/>
    </row>
    <row r="417" spans="1:9" s="20" customFormat="1" ht="16.5" customHeight="1">
      <c r="A417" s="42"/>
      <c r="D417" s="54"/>
      <c r="E417" s="54"/>
      <c r="F417" s="31"/>
      <c r="G417" s="31"/>
      <c r="H417" s="54"/>
      <c r="I417" s="54"/>
    </row>
    <row r="418" spans="1:9" s="20" customFormat="1" ht="16.5" customHeight="1">
      <c r="A418" s="42"/>
      <c r="D418" s="54"/>
      <c r="E418" s="54"/>
      <c r="F418" s="31"/>
      <c r="G418" s="31"/>
      <c r="H418" s="54"/>
      <c r="I418" s="54"/>
    </row>
    <row r="419" spans="1:9" s="20" customFormat="1" ht="16.5" customHeight="1">
      <c r="A419" s="42"/>
      <c r="D419" s="54"/>
      <c r="E419" s="54"/>
      <c r="F419" s="31"/>
      <c r="G419" s="31"/>
      <c r="H419" s="54"/>
      <c r="I419" s="54"/>
    </row>
    <row r="420" spans="1:9" s="20" customFormat="1" ht="16.5" customHeight="1">
      <c r="A420" s="56"/>
      <c r="D420" s="54"/>
      <c r="E420" s="54"/>
      <c r="F420" s="31"/>
      <c r="G420" s="31"/>
      <c r="H420" s="54"/>
      <c r="I420" s="54"/>
    </row>
    <row r="421" spans="1:9" s="20" customFormat="1" ht="16.5" customHeight="1">
      <c r="A421" s="56"/>
      <c r="D421" s="54"/>
      <c r="E421" s="54"/>
      <c r="F421" s="31"/>
      <c r="G421" s="31"/>
      <c r="H421" s="54"/>
      <c r="I421" s="54"/>
    </row>
    <row r="422" spans="1:9" s="20" customFormat="1" ht="16.5" customHeight="1">
      <c r="A422" s="56"/>
      <c r="D422" s="54"/>
      <c r="E422" s="54"/>
      <c r="F422" s="31"/>
      <c r="G422" s="31"/>
      <c r="H422" s="54"/>
      <c r="I422" s="54"/>
    </row>
    <row r="423" spans="1:9" s="20" customFormat="1" ht="16.5" customHeight="1">
      <c r="A423" s="56"/>
      <c r="D423" s="54"/>
      <c r="E423" s="54"/>
      <c r="F423" s="31"/>
      <c r="G423" s="31"/>
      <c r="H423" s="54"/>
      <c r="I423" s="54"/>
    </row>
    <row r="424" spans="1:9" s="20" customFormat="1" ht="16.5" customHeight="1">
      <c r="A424" s="56"/>
      <c r="D424" s="54"/>
      <c r="E424" s="54"/>
      <c r="F424" s="31"/>
      <c r="G424" s="31"/>
      <c r="H424" s="54"/>
      <c r="I424" s="54"/>
    </row>
    <row r="425" spans="1:9" s="20" customFormat="1" ht="16.5" customHeight="1">
      <c r="A425" s="56"/>
      <c r="D425" s="54"/>
      <c r="E425" s="54"/>
      <c r="F425" s="31"/>
      <c r="G425" s="31"/>
      <c r="H425" s="54"/>
      <c r="I425" s="54"/>
    </row>
    <row r="426" spans="1:9" s="20" customFormat="1" ht="16.5" customHeight="1">
      <c r="A426" s="56"/>
      <c r="D426" s="54"/>
      <c r="E426" s="54"/>
      <c r="F426" s="31"/>
      <c r="G426" s="31"/>
      <c r="H426" s="54"/>
      <c r="I426" s="54"/>
    </row>
    <row r="427" spans="1:9" s="20" customFormat="1" ht="16.5" customHeight="1">
      <c r="A427" s="56"/>
      <c r="D427" s="54"/>
      <c r="E427" s="54"/>
      <c r="F427" s="31"/>
      <c r="G427" s="31"/>
      <c r="H427" s="54"/>
      <c r="I427" s="54"/>
    </row>
    <row r="428" spans="1:9" s="20" customFormat="1" ht="16.5" customHeight="1">
      <c r="A428" s="56"/>
      <c r="D428" s="54"/>
      <c r="E428" s="54"/>
      <c r="F428" s="31"/>
      <c r="G428" s="31"/>
      <c r="H428" s="54"/>
      <c r="I428" s="54"/>
    </row>
    <row r="429" spans="1:9" s="20" customFormat="1" ht="16.5" customHeight="1">
      <c r="A429" s="56"/>
      <c r="D429" s="54"/>
      <c r="E429" s="54"/>
      <c r="F429" s="31"/>
      <c r="G429" s="31"/>
      <c r="H429" s="54"/>
      <c r="I429" s="54"/>
    </row>
    <row r="430" spans="1:9" s="20" customFormat="1" ht="16.5" customHeight="1">
      <c r="A430" s="56"/>
      <c r="D430" s="54"/>
      <c r="E430" s="54"/>
      <c r="F430" s="31"/>
      <c r="G430" s="31"/>
      <c r="H430" s="54"/>
      <c r="I430" s="54"/>
    </row>
    <row r="431" spans="1:9" s="20" customFormat="1" ht="16.5" customHeight="1">
      <c r="A431" s="56"/>
      <c r="D431" s="54"/>
      <c r="E431" s="54"/>
      <c r="F431" s="31"/>
      <c r="G431" s="31"/>
      <c r="H431" s="54"/>
      <c r="I431" s="54"/>
    </row>
    <row r="432" spans="1:9" s="20" customFormat="1" ht="16.5" customHeight="1">
      <c r="A432" s="56"/>
      <c r="D432" s="54"/>
      <c r="E432" s="54"/>
      <c r="F432" s="31"/>
      <c r="G432" s="31"/>
      <c r="H432" s="54"/>
      <c r="I432" s="54"/>
    </row>
    <row r="433" spans="1:9" s="20" customFormat="1" ht="16.5" customHeight="1">
      <c r="A433" s="56"/>
      <c r="D433" s="54"/>
      <c r="E433" s="54"/>
      <c r="F433" s="31"/>
      <c r="G433" s="31"/>
      <c r="H433" s="54"/>
      <c r="I433" s="54"/>
    </row>
    <row r="434" spans="1:9" s="20" customFormat="1" ht="16.5" customHeight="1">
      <c r="A434" s="56"/>
      <c r="D434" s="54"/>
      <c r="E434" s="54"/>
      <c r="F434" s="31"/>
      <c r="G434" s="31"/>
      <c r="H434" s="54"/>
      <c r="I434" s="54"/>
    </row>
    <row r="435" spans="1:9" s="20" customFormat="1" ht="16.5" customHeight="1">
      <c r="A435" s="56"/>
      <c r="D435" s="54"/>
      <c r="E435" s="54"/>
      <c r="F435" s="31"/>
      <c r="G435" s="31"/>
      <c r="H435" s="54"/>
      <c r="I435" s="54"/>
    </row>
    <row r="436" spans="1:9" s="20" customFormat="1" ht="16.5" customHeight="1">
      <c r="A436" s="56"/>
      <c r="D436" s="54"/>
      <c r="E436" s="54"/>
      <c r="F436" s="31"/>
      <c r="G436" s="31"/>
      <c r="H436" s="54"/>
      <c r="I436" s="54"/>
    </row>
    <row r="437" spans="1:9" s="20" customFormat="1" ht="16.5" customHeight="1">
      <c r="A437" s="56"/>
      <c r="D437" s="54"/>
      <c r="E437" s="54"/>
      <c r="F437" s="31"/>
      <c r="G437" s="31"/>
      <c r="H437" s="54"/>
      <c r="I437" s="54"/>
    </row>
    <row r="438" spans="1:9" s="20" customFormat="1" ht="16.5" customHeight="1">
      <c r="A438" s="56"/>
      <c r="D438" s="54"/>
      <c r="E438" s="54"/>
      <c r="F438" s="31"/>
      <c r="G438" s="31"/>
      <c r="H438" s="54"/>
      <c r="I438" s="54"/>
    </row>
    <row r="439" spans="1:9" s="20" customFormat="1" ht="16.5" customHeight="1">
      <c r="A439" s="56"/>
      <c r="D439" s="54"/>
      <c r="E439" s="54"/>
      <c r="F439" s="31"/>
      <c r="G439" s="31"/>
      <c r="H439" s="54"/>
      <c r="I439" s="54"/>
    </row>
    <row r="440" spans="1:9" s="20" customFormat="1" ht="16.5" customHeight="1">
      <c r="A440" s="56"/>
      <c r="D440" s="54"/>
      <c r="E440" s="54"/>
      <c r="F440" s="31"/>
      <c r="G440" s="31"/>
      <c r="H440" s="54"/>
      <c r="I440" s="54"/>
    </row>
    <row r="441" spans="1:9" s="20" customFormat="1" ht="16.5" customHeight="1">
      <c r="A441" s="56"/>
      <c r="D441" s="54"/>
      <c r="E441" s="54"/>
      <c r="F441" s="31"/>
      <c r="G441" s="31"/>
      <c r="H441" s="54"/>
      <c r="I441" s="54"/>
    </row>
    <row r="442" spans="1:9" s="20" customFormat="1" ht="16.5" customHeight="1">
      <c r="A442" s="56"/>
      <c r="D442" s="54"/>
      <c r="E442" s="54"/>
      <c r="F442" s="31"/>
      <c r="G442" s="31"/>
      <c r="H442" s="54"/>
      <c r="I442" s="54"/>
    </row>
    <row r="443" spans="1:9" s="20" customFormat="1" ht="16.5" customHeight="1">
      <c r="A443" s="56"/>
      <c r="D443" s="54"/>
      <c r="E443" s="54"/>
      <c r="F443" s="31"/>
      <c r="G443" s="31"/>
      <c r="H443" s="54"/>
      <c r="I443" s="54"/>
    </row>
    <row r="444" spans="1:9" s="20" customFormat="1" ht="16.5" customHeight="1">
      <c r="A444" s="56"/>
      <c r="D444" s="54"/>
      <c r="E444" s="54"/>
      <c r="F444" s="31"/>
      <c r="G444" s="31"/>
      <c r="H444" s="54"/>
      <c r="I444" s="54"/>
    </row>
    <row r="445" spans="1:9" s="20" customFormat="1" ht="16.5" customHeight="1">
      <c r="A445" s="56"/>
      <c r="D445" s="54"/>
      <c r="E445" s="54"/>
      <c r="F445" s="31"/>
      <c r="G445" s="31"/>
      <c r="H445" s="54"/>
      <c r="I445" s="54"/>
    </row>
    <row r="446" spans="1:9" s="20" customFormat="1" ht="16.5" customHeight="1">
      <c r="A446" s="56"/>
      <c r="D446" s="54"/>
      <c r="E446" s="54"/>
      <c r="F446" s="31"/>
      <c r="G446" s="31"/>
      <c r="H446" s="54"/>
      <c r="I446" s="54"/>
    </row>
    <row r="447" spans="1:9" s="20" customFormat="1" ht="16.5" customHeight="1">
      <c r="A447" s="56"/>
      <c r="D447" s="54"/>
      <c r="E447" s="54"/>
      <c r="F447" s="31"/>
      <c r="G447" s="31"/>
      <c r="H447" s="54"/>
      <c r="I447" s="54"/>
    </row>
    <row r="448" spans="1:9" s="20" customFormat="1" ht="16.5" customHeight="1">
      <c r="A448" s="56"/>
      <c r="D448" s="54"/>
      <c r="E448" s="54"/>
      <c r="F448" s="31"/>
      <c r="G448" s="31"/>
      <c r="H448" s="54"/>
      <c r="I448" s="54"/>
    </row>
    <row r="449" spans="1:9" s="20" customFormat="1" ht="16.5" customHeight="1">
      <c r="A449" s="56"/>
      <c r="D449" s="54"/>
      <c r="E449" s="54"/>
      <c r="F449" s="31"/>
      <c r="G449" s="31"/>
      <c r="H449" s="54"/>
      <c r="I449" s="54"/>
    </row>
    <row r="450" spans="1:9" s="20" customFormat="1" ht="16.5" customHeight="1">
      <c r="A450" s="56"/>
      <c r="D450" s="54"/>
      <c r="E450" s="54"/>
      <c r="F450" s="31"/>
      <c r="G450" s="31"/>
      <c r="H450" s="54"/>
      <c r="I450" s="54"/>
    </row>
    <row r="451" spans="1:9" s="20" customFormat="1" ht="16.5" customHeight="1">
      <c r="A451" s="56"/>
      <c r="D451" s="54"/>
      <c r="E451" s="54"/>
      <c r="F451" s="31"/>
      <c r="G451" s="31"/>
      <c r="H451" s="54"/>
      <c r="I451" s="54"/>
    </row>
    <row r="452" spans="1:9" s="20" customFormat="1" ht="16.5" customHeight="1">
      <c r="A452" s="56"/>
      <c r="D452" s="54"/>
      <c r="E452" s="54"/>
      <c r="F452" s="31"/>
      <c r="G452" s="31"/>
      <c r="H452" s="54"/>
      <c r="I452" s="54"/>
    </row>
    <row r="453" spans="1:9" s="20" customFormat="1" ht="16.5" customHeight="1">
      <c r="A453" s="56"/>
      <c r="D453" s="54"/>
      <c r="E453" s="54"/>
      <c r="F453" s="31"/>
      <c r="G453" s="31"/>
      <c r="H453" s="54"/>
      <c r="I453" s="54"/>
    </row>
    <row r="454" spans="1:9" s="20" customFormat="1" ht="16.5" customHeight="1">
      <c r="A454" s="56"/>
      <c r="D454" s="54"/>
      <c r="E454" s="54"/>
      <c r="F454" s="31"/>
      <c r="G454" s="31"/>
      <c r="H454" s="54"/>
      <c r="I454" s="54"/>
    </row>
    <row r="455" spans="1:9" s="20" customFormat="1" ht="16.5" customHeight="1">
      <c r="A455" s="56"/>
      <c r="D455" s="54"/>
      <c r="E455" s="54"/>
      <c r="F455" s="31"/>
      <c r="G455" s="31"/>
      <c r="H455" s="54"/>
      <c r="I455" s="54"/>
    </row>
    <row r="456" spans="1:9" s="20" customFormat="1" ht="16.5" customHeight="1">
      <c r="A456" s="56"/>
      <c r="D456" s="54"/>
      <c r="E456" s="54"/>
      <c r="F456" s="31"/>
      <c r="G456" s="31"/>
      <c r="H456" s="54"/>
      <c r="I456" s="54"/>
    </row>
    <row r="457" spans="1:9" s="20" customFormat="1" ht="16.5" customHeight="1">
      <c r="A457" s="56"/>
      <c r="D457" s="54"/>
      <c r="E457" s="54"/>
      <c r="F457" s="31"/>
      <c r="G457" s="31"/>
      <c r="H457" s="54"/>
      <c r="I457" s="54"/>
    </row>
    <row r="458" spans="1:9" s="20" customFormat="1" ht="16.5" customHeight="1">
      <c r="A458" s="56"/>
      <c r="D458" s="54"/>
      <c r="E458" s="54"/>
      <c r="F458" s="31"/>
      <c r="G458" s="31"/>
      <c r="H458" s="54"/>
      <c r="I458" s="54"/>
    </row>
    <row r="459" spans="1:9" s="20" customFormat="1" ht="16.5" customHeight="1">
      <c r="A459" s="56"/>
      <c r="D459" s="54"/>
      <c r="E459" s="54"/>
      <c r="F459" s="31"/>
      <c r="G459" s="31"/>
      <c r="H459" s="54"/>
      <c r="I459" s="54"/>
    </row>
    <row r="460" spans="1:9" s="20" customFormat="1" ht="16.5" customHeight="1">
      <c r="A460" s="56"/>
      <c r="D460" s="54"/>
      <c r="E460" s="54"/>
      <c r="F460" s="31"/>
      <c r="G460" s="31"/>
      <c r="H460" s="54"/>
      <c r="I460" s="54"/>
    </row>
    <row r="461" spans="1:9" s="20" customFormat="1" ht="16.5" customHeight="1">
      <c r="A461" s="56"/>
      <c r="D461" s="54"/>
      <c r="E461" s="54"/>
      <c r="F461" s="31"/>
      <c r="G461" s="31"/>
      <c r="H461" s="54"/>
      <c r="I461" s="54"/>
    </row>
    <row r="462" spans="1:9" s="20" customFormat="1" ht="16.5" customHeight="1">
      <c r="A462" s="56"/>
      <c r="D462" s="54"/>
      <c r="E462" s="54"/>
      <c r="F462" s="31"/>
      <c r="G462" s="31"/>
      <c r="H462" s="54"/>
      <c r="I462" s="54"/>
    </row>
    <row r="463" spans="1:9" s="20" customFormat="1" ht="16.5" customHeight="1">
      <c r="A463" s="56"/>
      <c r="D463" s="54"/>
      <c r="E463" s="54"/>
      <c r="F463" s="31"/>
      <c r="G463" s="31"/>
      <c r="H463" s="54"/>
      <c r="I463" s="54"/>
    </row>
    <row r="464" spans="1:9" s="20" customFormat="1" ht="16.5" customHeight="1">
      <c r="A464" s="56"/>
      <c r="D464" s="54"/>
      <c r="E464" s="54"/>
      <c r="F464" s="31"/>
      <c r="G464" s="31"/>
      <c r="H464" s="54"/>
      <c r="I464" s="54"/>
    </row>
    <row r="465" spans="1:9" s="20" customFormat="1" ht="16.5" customHeight="1">
      <c r="A465" s="56"/>
      <c r="D465" s="54"/>
      <c r="E465" s="54"/>
      <c r="F465" s="31"/>
      <c r="G465" s="31"/>
      <c r="H465" s="54"/>
      <c r="I465" s="54"/>
    </row>
    <row r="466" spans="1:9" s="20" customFormat="1" ht="16.5" customHeight="1">
      <c r="A466" s="56"/>
      <c r="D466" s="54"/>
      <c r="E466" s="54"/>
      <c r="F466" s="31"/>
      <c r="G466" s="31"/>
      <c r="H466" s="54"/>
      <c r="I466" s="54"/>
    </row>
    <row r="467" spans="1:9" s="20" customFormat="1" ht="16.5" customHeight="1">
      <c r="A467" s="56"/>
      <c r="D467" s="54"/>
      <c r="E467" s="54"/>
      <c r="F467" s="31"/>
      <c r="G467" s="31"/>
      <c r="H467" s="54"/>
      <c r="I467" s="54"/>
    </row>
    <row r="468" spans="1:9" s="20" customFormat="1" ht="16.5" customHeight="1">
      <c r="A468" s="56"/>
      <c r="D468" s="54"/>
      <c r="E468" s="54"/>
      <c r="F468" s="31"/>
      <c r="G468" s="31"/>
      <c r="H468" s="54"/>
      <c r="I468" s="54"/>
    </row>
    <row r="469" spans="1:9" s="20" customFormat="1" ht="16.5" customHeight="1">
      <c r="A469" s="56"/>
      <c r="D469" s="54"/>
      <c r="E469" s="54"/>
      <c r="F469" s="31"/>
      <c r="G469" s="31"/>
      <c r="H469" s="54"/>
      <c r="I469" s="54"/>
    </row>
    <row r="470" spans="1:9" s="20" customFormat="1" ht="16.5" customHeight="1">
      <c r="A470" s="56"/>
      <c r="D470" s="54"/>
      <c r="E470" s="54"/>
      <c r="F470" s="31"/>
      <c r="G470" s="31"/>
      <c r="H470" s="54"/>
      <c r="I470" s="54"/>
    </row>
    <row r="471" spans="1:9" s="20" customFormat="1" ht="16.5" customHeight="1">
      <c r="A471" s="56"/>
      <c r="D471" s="54"/>
      <c r="E471" s="54"/>
      <c r="F471" s="31"/>
      <c r="G471" s="31"/>
      <c r="H471" s="54"/>
      <c r="I471" s="54"/>
    </row>
    <row r="472" spans="1:9" s="20" customFormat="1" ht="16.5" customHeight="1">
      <c r="A472" s="56"/>
      <c r="D472" s="54"/>
      <c r="E472" s="54"/>
      <c r="F472" s="31"/>
      <c r="G472" s="31"/>
      <c r="H472" s="54"/>
      <c r="I472" s="54"/>
    </row>
    <row r="473" spans="1:9" s="20" customFormat="1" ht="16.5" customHeight="1">
      <c r="A473" s="56"/>
      <c r="D473" s="54"/>
      <c r="E473" s="54"/>
      <c r="F473" s="31"/>
      <c r="G473" s="31"/>
      <c r="H473" s="54"/>
      <c r="I473" s="54"/>
    </row>
    <row r="474" spans="1:9" s="20" customFormat="1" ht="16.5" customHeight="1">
      <c r="A474" s="56"/>
      <c r="D474" s="54"/>
      <c r="E474" s="54"/>
      <c r="F474" s="31"/>
      <c r="G474" s="31"/>
      <c r="H474" s="54"/>
      <c r="I474" s="54"/>
    </row>
    <row r="475" spans="1:9" s="20" customFormat="1" ht="16.5" customHeight="1">
      <c r="A475" s="56"/>
      <c r="D475" s="54"/>
      <c r="E475" s="54"/>
      <c r="F475" s="31"/>
      <c r="G475" s="31"/>
      <c r="H475" s="54"/>
      <c r="I475" s="54"/>
    </row>
    <row r="476" spans="1:9" s="20" customFormat="1" ht="16.5" customHeight="1">
      <c r="A476" s="56"/>
      <c r="D476" s="54"/>
      <c r="E476" s="54"/>
      <c r="F476" s="31"/>
      <c r="G476" s="31"/>
      <c r="H476" s="54"/>
      <c r="I476" s="54"/>
    </row>
    <row r="477" spans="1:9" s="20" customFormat="1" ht="16.5" customHeight="1">
      <c r="A477" s="56"/>
      <c r="D477" s="54"/>
      <c r="E477" s="54"/>
      <c r="F477" s="31"/>
      <c r="G477" s="31"/>
      <c r="H477" s="54"/>
      <c r="I477" s="54"/>
    </row>
    <row r="478" spans="1:9" s="20" customFormat="1" ht="16.5" customHeight="1">
      <c r="A478" s="56"/>
      <c r="D478" s="54"/>
      <c r="E478" s="54"/>
      <c r="F478" s="31"/>
      <c r="G478" s="31"/>
      <c r="H478" s="54"/>
      <c r="I478" s="54"/>
    </row>
    <row r="479" spans="1:9" s="20" customFormat="1" ht="16.5" customHeight="1">
      <c r="A479" s="56"/>
      <c r="D479" s="54"/>
      <c r="E479" s="54"/>
      <c r="F479" s="31"/>
      <c r="G479" s="31"/>
      <c r="H479" s="54"/>
      <c r="I479" s="54"/>
    </row>
    <row r="480" spans="1:9" s="20" customFormat="1" ht="16.5" customHeight="1">
      <c r="A480" s="56"/>
      <c r="D480" s="54"/>
      <c r="E480" s="54"/>
      <c r="F480" s="31"/>
      <c r="G480" s="31"/>
      <c r="H480" s="54"/>
      <c r="I480" s="54"/>
    </row>
    <row r="481" spans="1:9" s="20" customFormat="1" ht="16.5" customHeight="1">
      <c r="A481" s="56"/>
      <c r="D481" s="54"/>
      <c r="E481" s="54"/>
      <c r="F481" s="31"/>
      <c r="G481" s="31"/>
      <c r="H481" s="54"/>
      <c r="I481" s="54"/>
    </row>
    <row r="482" spans="1:9" s="20" customFormat="1" ht="16.5" customHeight="1">
      <c r="A482" s="56"/>
      <c r="D482" s="54"/>
      <c r="E482" s="54"/>
      <c r="F482" s="31"/>
      <c r="G482" s="31"/>
      <c r="H482" s="54"/>
      <c r="I482" s="54"/>
    </row>
    <row r="483" spans="1:9" s="20" customFormat="1" ht="16.5" customHeight="1">
      <c r="A483" s="56"/>
      <c r="D483" s="54"/>
      <c r="E483" s="54"/>
      <c r="F483" s="31"/>
      <c r="G483" s="31"/>
      <c r="H483" s="54"/>
      <c r="I483" s="54"/>
    </row>
    <row r="484" spans="1:9" s="20" customFormat="1" ht="16.5" customHeight="1">
      <c r="A484" s="56"/>
      <c r="D484" s="54"/>
      <c r="E484" s="54"/>
      <c r="F484" s="31"/>
      <c r="G484" s="31"/>
      <c r="H484" s="54"/>
      <c r="I484" s="54"/>
    </row>
    <row r="485" spans="1:9" s="20" customFormat="1" ht="16.5" customHeight="1">
      <c r="A485" s="56"/>
      <c r="D485" s="54"/>
      <c r="E485" s="54"/>
      <c r="F485" s="31"/>
      <c r="G485" s="31"/>
      <c r="H485" s="54"/>
      <c r="I485" s="54"/>
    </row>
    <row r="486" spans="1:9" s="20" customFormat="1" ht="16.5" customHeight="1">
      <c r="A486" s="56"/>
      <c r="D486" s="54"/>
      <c r="E486" s="54"/>
      <c r="F486" s="31"/>
      <c r="G486" s="31"/>
      <c r="H486" s="54"/>
      <c r="I486" s="54"/>
    </row>
    <row r="487" spans="1:9" s="20" customFormat="1" ht="16.5" customHeight="1">
      <c r="A487" s="56"/>
      <c r="D487" s="54"/>
      <c r="E487" s="54"/>
      <c r="F487" s="31"/>
      <c r="G487" s="31"/>
      <c r="H487" s="54"/>
      <c r="I487" s="54"/>
    </row>
    <row r="488" spans="1:9" s="20" customFormat="1" ht="16.5" customHeight="1">
      <c r="A488" s="56"/>
      <c r="D488" s="54"/>
      <c r="E488" s="54"/>
      <c r="F488" s="31"/>
      <c r="G488" s="31"/>
      <c r="H488" s="54"/>
      <c r="I488" s="54"/>
    </row>
    <row r="489" spans="1:9" s="20" customFormat="1" ht="16.5" customHeight="1">
      <c r="A489" s="56"/>
      <c r="D489" s="54"/>
      <c r="E489" s="54"/>
      <c r="F489" s="31"/>
      <c r="G489" s="31"/>
      <c r="H489" s="54"/>
      <c r="I489" s="54"/>
    </row>
    <row r="490" spans="1:9" s="20" customFormat="1" ht="16.5" customHeight="1">
      <c r="A490" s="56"/>
      <c r="D490" s="54"/>
      <c r="E490" s="54"/>
      <c r="F490" s="31"/>
      <c r="G490" s="31"/>
      <c r="H490" s="54"/>
      <c r="I490" s="54"/>
    </row>
    <row r="491" spans="1:9" s="20" customFormat="1" ht="16.5" customHeight="1">
      <c r="A491" s="56"/>
      <c r="D491" s="54"/>
      <c r="E491" s="54"/>
      <c r="F491" s="31"/>
      <c r="G491" s="31"/>
      <c r="H491" s="54"/>
      <c r="I491" s="54"/>
    </row>
    <row r="492" spans="1:9" s="20" customFormat="1" ht="16.5" customHeight="1">
      <c r="A492" s="56"/>
      <c r="D492" s="54"/>
      <c r="E492" s="54"/>
      <c r="F492" s="31"/>
      <c r="G492" s="31"/>
      <c r="H492" s="54"/>
      <c r="I492" s="54"/>
    </row>
    <row r="493" spans="1:9" s="20" customFormat="1" ht="16.5" customHeight="1">
      <c r="A493" s="56"/>
      <c r="D493" s="54"/>
      <c r="E493" s="54"/>
      <c r="F493" s="31"/>
      <c r="G493" s="31"/>
      <c r="H493" s="54"/>
      <c r="I493" s="54"/>
    </row>
    <row r="494" spans="1:9" s="20" customFormat="1" ht="16.5" customHeight="1">
      <c r="A494" s="56"/>
      <c r="D494" s="54"/>
      <c r="E494" s="54"/>
      <c r="F494" s="31"/>
      <c r="G494" s="31"/>
      <c r="H494" s="54"/>
      <c r="I494" s="54"/>
    </row>
    <row r="495" spans="1:9" s="20" customFormat="1" ht="16.5" customHeight="1">
      <c r="A495" s="56"/>
      <c r="D495" s="54"/>
      <c r="E495" s="54"/>
      <c r="F495" s="31"/>
      <c r="G495" s="31"/>
      <c r="H495" s="54"/>
      <c r="I495" s="54"/>
    </row>
    <row r="496" spans="1:9" s="20" customFormat="1" ht="16.5" customHeight="1">
      <c r="A496" s="56"/>
      <c r="D496" s="54"/>
      <c r="E496" s="54"/>
      <c r="F496" s="31"/>
      <c r="G496" s="31"/>
      <c r="H496" s="54"/>
      <c r="I496" s="54"/>
    </row>
    <row r="497" spans="1:9" s="20" customFormat="1" ht="16.5" customHeight="1">
      <c r="A497" s="56"/>
      <c r="D497" s="54"/>
      <c r="E497" s="54"/>
      <c r="F497" s="31"/>
      <c r="G497" s="31"/>
      <c r="H497" s="54"/>
      <c r="I497" s="54"/>
    </row>
    <row r="498" spans="1:9" s="20" customFormat="1" ht="16.5" customHeight="1">
      <c r="A498" s="56"/>
      <c r="D498" s="54"/>
      <c r="E498" s="54"/>
      <c r="F498" s="31"/>
      <c r="G498" s="31"/>
      <c r="H498" s="54"/>
      <c r="I498" s="54"/>
    </row>
    <row r="499" spans="1:9" s="20" customFormat="1" ht="16.5" customHeight="1">
      <c r="A499" s="56"/>
      <c r="D499" s="54"/>
      <c r="E499" s="54"/>
      <c r="F499" s="31"/>
      <c r="G499" s="31"/>
      <c r="H499" s="54"/>
      <c r="I499" s="54"/>
    </row>
    <row r="500" spans="1:9" s="20" customFormat="1" ht="16.5" customHeight="1">
      <c r="A500" s="56"/>
      <c r="D500" s="54"/>
      <c r="E500" s="54"/>
      <c r="F500" s="31"/>
      <c r="G500" s="31"/>
      <c r="H500" s="54"/>
      <c r="I500" s="54"/>
    </row>
    <row r="501" spans="1:9" s="20" customFormat="1" ht="16.5" customHeight="1">
      <c r="A501" s="56"/>
      <c r="D501" s="54"/>
      <c r="E501" s="54"/>
      <c r="F501" s="31"/>
      <c r="G501" s="31"/>
      <c r="H501" s="54"/>
      <c r="I501" s="54"/>
    </row>
    <row r="502" spans="1:9" s="20" customFormat="1" ht="16.5" customHeight="1">
      <c r="A502" s="56"/>
      <c r="D502" s="54"/>
      <c r="E502" s="54"/>
      <c r="F502" s="31"/>
      <c r="G502" s="31"/>
      <c r="H502" s="54"/>
      <c r="I502" s="54"/>
    </row>
    <row r="503" spans="1:9" s="20" customFormat="1" ht="16.5" customHeight="1">
      <c r="A503" s="56"/>
      <c r="D503" s="54"/>
      <c r="E503" s="54"/>
      <c r="F503" s="31"/>
      <c r="G503" s="31"/>
      <c r="H503" s="54"/>
      <c r="I503" s="54"/>
    </row>
    <row r="504" spans="1:9" s="20" customFormat="1" ht="16.5" customHeight="1">
      <c r="A504" s="56"/>
      <c r="D504" s="54"/>
      <c r="E504" s="54"/>
      <c r="F504" s="31"/>
      <c r="G504" s="31"/>
      <c r="H504" s="54"/>
      <c r="I504" s="54"/>
    </row>
    <row r="505" spans="1:9" s="20" customFormat="1" ht="16.5" customHeight="1">
      <c r="A505" s="56"/>
      <c r="D505" s="54"/>
      <c r="E505" s="54"/>
      <c r="F505" s="31"/>
      <c r="G505" s="31"/>
      <c r="H505" s="54"/>
      <c r="I505" s="54"/>
    </row>
    <row r="506" spans="1:9" s="20" customFormat="1" ht="16.5" customHeight="1">
      <c r="A506" s="56"/>
      <c r="D506" s="54"/>
      <c r="E506" s="54"/>
      <c r="F506" s="31"/>
      <c r="G506" s="31"/>
      <c r="H506" s="54"/>
      <c r="I506" s="54"/>
    </row>
    <row r="507" spans="1:9" s="20" customFormat="1" ht="16.5" customHeight="1">
      <c r="A507" s="56"/>
      <c r="D507" s="54"/>
      <c r="E507" s="54"/>
      <c r="F507" s="31"/>
      <c r="G507" s="31"/>
      <c r="H507" s="54"/>
      <c r="I507" s="54"/>
    </row>
    <row r="508" spans="1:9" s="20" customFormat="1" ht="16.5" customHeight="1">
      <c r="A508" s="56"/>
      <c r="D508" s="54"/>
      <c r="E508" s="54"/>
      <c r="F508" s="31"/>
      <c r="G508" s="31"/>
      <c r="H508" s="54"/>
      <c r="I508" s="54"/>
    </row>
    <row r="509" spans="1:9" s="20" customFormat="1" ht="16.5" customHeight="1">
      <c r="A509" s="56"/>
      <c r="D509" s="54"/>
      <c r="E509" s="54"/>
      <c r="F509" s="31"/>
      <c r="G509" s="31"/>
      <c r="H509" s="54"/>
      <c r="I509" s="54"/>
    </row>
    <row r="510" spans="1:9" s="20" customFormat="1" ht="16.5" customHeight="1">
      <c r="A510" s="56"/>
      <c r="D510" s="54"/>
      <c r="E510" s="54"/>
      <c r="F510" s="31"/>
      <c r="G510" s="31"/>
      <c r="H510" s="54"/>
      <c r="I510" s="54"/>
    </row>
    <row r="511" spans="1:9" s="20" customFormat="1" ht="16.5" customHeight="1">
      <c r="A511" s="56"/>
      <c r="D511" s="54"/>
      <c r="E511" s="54"/>
      <c r="F511" s="31"/>
      <c r="G511" s="31"/>
      <c r="H511" s="54"/>
      <c r="I511" s="54"/>
    </row>
    <row r="512" spans="1:9" s="20" customFormat="1" ht="16.5" customHeight="1">
      <c r="A512" s="56"/>
      <c r="D512" s="54"/>
      <c r="E512" s="54"/>
      <c r="F512" s="31"/>
      <c r="G512" s="31"/>
      <c r="H512" s="54"/>
      <c r="I512" s="54"/>
    </row>
    <row r="513" spans="1:9" s="20" customFormat="1" ht="16.5" customHeight="1">
      <c r="A513" s="56"/>
      <c r="D513" s="54"/>
      <c r="E513" s="54"/>
      <c r="F513" s="31"/>
      <c r="G513" s="31"/>
      <c r="H513" s="54"/>
      <c r="I513" s="54"/>
    </row>
    <row r="514" spans="1:9" s="20" customFormat="1" ht="16.5" customHeight="1">
      <c r="A514" s="56"/>
      <c r="D514" s="54"/>
      <c r="E514" s="54"/>
      <c r="F514" s="31"/>
      <c r="G514" s="31"/>
      <c r="H514" s="54"/>
      <c r="I514" s="54"/>
    </row>
    <row r="515" spans="1:9" s="20" customFormat="1" ht="16.5" customHeight="1">
      <c r="A515" s="56"/>
      <c r="D515" s="54"/>
      <c r="E515" s="54"/>
      <c r="F515" s="31"/>
      <c r="G515" s="31"/>
      <c r="H515" s="54"/>
      <c r="I515" s="54"/>
    </row>
    <row r="516" spans="1:9" s="20" customFormat="1" ht="16.5" customHeight="1">
      <c r="A516" s="56"/>
      <c r="D516" s="54"/>
      <c r="E516" s="54"/>
      <c r="F516" s="31"/>
      <c r="G516" s="31"/>
      <c r="H516" s="54"/>
      <c r="I516" s="54"/>
    </row>
    <row r="517" spans="1:9" s="20" customFormat="1" ht="16.5" customHeight="1">
      <c r="A517" s="56"/>
      <c r="D517" s="54"/>
      <c r="E517" s="54"/>
      <c r="F517" s="31"/>
      <c r="G517" s="31"/>
      <c r="H517" s="54"/>
      <c r="I517" s="54"/>
    </row>
    <row r="518" spans="1:9" s="20" customFormat="1" ht="16.5" customHeight="1">
      <c r="A518" s="56"/>
      <c r="D518" s="54"/>
      <c r="E518" s="54"/>
      <c r="F518" s="31"/>
      <c r="G518" s="31"/>
      <c r="H518" s="54"/>
      <c r="I518" s="54"/>
    </row>
    <row r="519" spans="1:9" s="20" customFormat="1" ht="16.5" customHeight="1">
      <c r="A519" s="56"/>
      <c r="D519" s="54"/>
      <c r="E519" s="54"/>
      <c r="F519" s="31"/>
      <c r="G519" s="31"/>
      <c r="H519" s="54"/>
      <c r="I519" s="54"/>
    </row>
    <row r="520" spans="1:9" s="78" customFormat="1" ht="16.5" customHeight="1">
      <c r="A520" s="183"/>
      <c r="B520" s="20"/>
      <c r="D520" s="203"/>
      <c r="E520" s="203"/>
      <c r="F520" s="202"/>
      <c r="G520" s="202"/>
      <c r="H520" s="203"/>
      <c r="I520" s="203"/>
    </row>
    <row r="521" spans="1:9" s="78" customFormat="1" ht="16.5" customHeight="1">
      <c r="A521" s="183"/>
      <c r="B521" s="20"/>
      <c r="D521" s="203"/>
      <c r="E521" s="203"/>
      <c r="F521" s="202"/>
      <c r="G521" s="202"/>
      <c r="H521" s="203"/>
      <c r="I521" s="203"/>
    </row>
    <row r="522" spans="1:9" s="78" customFormat="1" ht="16.5" customHeight="1">
      <c r="A522" s="183"/>
      <c r="B522" s="20"/>
      <c r="D522" s="203"/>
      <c r="E522" s="203"/>
      <c r="F522" s="202"/>
      <c r="G522" s="202"/>
      <c r="H522" s="203"/>
      <c r="I522" s="203"/>
    </row>
    <row r="523" spans="1:9" s="78" customFormat="1" ht="16.5" customHeight="1">
      <c r="A523" s="183"/>
      <c r="B523" s="20"/>
      <c r="D523" s="203"/>
      <c r="E523" s="203"/>
      <c r="F523" s="202"/>
      <c r="G523" s="202"/>
      <c r="H523" s="203"/>
      <c r="I523" s="203"/>
    </row>
    <row r="524" spans="1:9" s="78" customFormat="1" ht="16.5" customHeight="1">
      <c r="A524" s="183"/>
      <c r="B524" s="20"/>
      <c r="D524" s="203"/>
      <c r="E524" s="203"/>
      <c r="F524" s="202"/>
      <c r="G524" s="202"/>
      <c r="H524" s="203"/>
      <c r="I524" s="203"/>
    </row>
    <row r="525" spans="1:9" s="78" customFormat="1" ht="16.5" customHeight="1">
      <c r="A525" s="183"/>
      <c r="B525" s="20"/>
      <c r="D525" s="203"/>
      <c r="E525" s="203"/>
      <c r="F525" s="202"/>
      <c r="G525" s="202"/>
      <c r="H525" s="203"/>
      <c r="I525" s="203"/>
    </row>
    <row r="526" spans="1:9" s="78" customFormat="1" ht="16.5" customHeight="1">
      <c r="A526" s="183"/>
      <c r="B526" s="20"/>
      <c r="D526" s="203"/>
      <c r="E526" s="203"/>
      <c r="F526" s="202"/>
      <c r="G526" s="202"/>
      <c r="H526" s="203"/>
      <c r="I526" s="203"/>
    </row>
    <row r="527" spans="1:9" s="78" customFormat="1" ht="16.5" customHeight="1">
      <c r="A527" s="183"/>
      <c r="B527" s="20"/>
      <c r="D527" s="203"/>
      <c r="E527" s="203"/>
      <c r="F527" s="202"/>
      <c r="G527" s="202"/>
      <c r="H527" s="203"/>
      <c r="I527" s="203"/>
    </row>
    <row r="528" spans="1:9" s="78" customFormat="1" ht="16.5" customHeight="1">
      <c r="A528" s="183"/>
      <c r="B528" s="20"/>
      <c r="D528" s="203"/>
      <c r="E528" s="203"/>
      <c r="F528" s="202"/>
      <c r="G528" s="202"/>
      <c r="H528" s="203"/>
      <c r="I528" s="203"/>
    </row>
    <row r="529" spans="1:9" s="78" customFormat="1" ht="16.5" customHeight="1">
      <c r="A529" s="183"/>
      <c r="B529" s="20"/>
      <c r="D529" s="203"/>
      <c r="E529" s="203"/>
      <c r="F529" s="202"/>
      <c r="G529" s="202"/>
      <c r="H529" s="203"/>
      <c r="I529" s="203"/>
    </row>
    <row r="530" spans="1:9" s="78" customFormat="1" ht="16.5" customHeight="1">
      <c r="A530" s="183"/>
      <c r="B530" s="20"/>
      <c r="D530" s="203"/>
      <c r="E530" s="203"/>
      <c r="F530" s="202"/>
      <c r="G530" s="202"/>
      <c r="H530" s="203"/>
      <c r="I530" s="203"/>
    </row>
    <row r="531" spans="1:9" s="78" customFormat="1" ht="16.5" customHeight="1">
      <c r="A531" s="183"/>
      <c r="B531" s="20"/>
      <c r="D531" s="203"/>
      <c r="E531" s="203"/>
      <c r="F531" s="202"/>
      <c r="G531" s="202"/>
      <c r="H531" s="203"/>
      <c r="I531" s="203"/>
    </row>
    <row r="532" spans="1:9" s="78" customFormat="1" ht="16.5" customHeight="1">
      <c r="A532" s="183"/>
      <c r="B532" s="20"/>
      <c r="D532" s="203"/>
      <c r="E532" s="203"/>
      <c r="F532" s="202"/>
      <c r="G532" s="202"/>
      <c r="H532" s="203"/>
      <c r="I532" s="203"/>
    </row>
    <row r="533" spans="1:9" s="78" customFormat="1" ht="16.5" customHeight="1">
      <c r="A533" s="183"/>
      <c r="B533" s="20"/>
      <c r="D533" s="203"/>
      <c r="E533" s="203"/>
      <c r="F533" s="202"/>
      <c r="G533" s="202"/>
      <c r="H533" s="203"/>
      <c r="I533" s="203"/>
    </row>
    <row r="534" spans="1:9" s="78" customFormat="1" ht="16.5" customHeight="1">
      <c r="A534" s="183"/>
      <c r="B534" s="20"/>
      <c r="D534" s="203"/>
      <c r="E534" s="203"/>
      <c r="F534" s="202"/>
      <c r="G534" s="202"/>
      <c r="H534" s="203"/>
      <c r="I534" s="203"/>
    </row>
    <row r="535" spans="1:9" s="78" customFormat="1" ht="16.5" customHeight="1">
      <c r="A535" s="183"/>
      <c r="B535" s="20"/>
      <c r="D535" s="203"/>
      <c r="E535" s="203"/>
      <c r="F535" s="202"/>
      <c r="G535" s="202"/>
      <c r="H535" s="203"/>
      <c r="I535" s="203"/>
    </row>
    <row r="536" spans="1:9" s="78" customFormat="1" ht="16.5" customHeight="1">
      <c r="A536" s="183"/>
      <c r="B536" s="20"/>
      <c r="D536" s="203"/>
      <c r="E536" s="203"/>
      <c r="F536" s="202"/>
      <c r="G536" s="202"/>
      <c r="H536" s="203"/>
      <c r="I536" s="203"/>
    </row>
    <row r="537" spans="1:9" s="78" customFormat="1" ht="16.5" customHeight="1">
      <c r="A537" s="183"/>
      <c r="B537" s="20"/>
      <c r="D537" s="203"/>
      <c r="E537" s="203"/>
      <c r="F537" s="202"/>
      <c r="G537" s="202"/>
      <c r="H537" s="203"/>
      <c r="I537" s="203"/>
    </row>
    <row r="538" spans="1:9" s="78" customFormat="1" ht="16.5" customHeight="1">
      <c r="A538" s="183"/>
      <c r="D538" s="203"/>
      <c r="E538" s="203"/>
      <c r="F538" s="202"/>
      <c r="G538" s="202"/>
      <c r="H538" s="203"/>
      <c r="I538" s="203"/>
    </row>
    <row r="539" spans="1:9" s="78" customFormat="1" ht="16.5" customHeight="1">
      <c r="A539" s="183"/>
      <c r="D539" s="203"/>
      <c r="E539" s="203"/>
      <c r="F539" s="202"/>
      <c r="G539" s="202"/>
      <c r="H539" s="203"/>
      <c r="I539" s="203"/>
    </row>
    <row r="540" spans="1:9" s="78" customFormat="1" ht="16.5" customHeight="1">
      <c r="A540" s="183"/>
      <c r="D540" s="203"/>
      <c r="E540" s="203"/>
      <c r="F540" s="202"/>
      <c r="G540" s="202"/>
      <c r="H540" s="203"/>
      <c r="I540" s="203"/>
    </row>
    <row r="541" spans="1:9" s="78" customFormat="1" ht="16.5" customHeight="1">
      <c r="A541" s="183"/>
      <c r="D541" s="203"/>
      <c r="E541" s="203"/>
      <c r="F541" s="202"/>
      <c r="G541" s="202"/>
      <c r="H541" s="203"/>
      <c r="I541" s="203"/>
    </row>
    <row r="542" spans="1:9" s="78" customFormat="1" ht="16.5" customHeight="1">
      <c r="A542" s="183"/>
      <c r="D542" s="203"/>
      <c r="E542" s="203"/>
      <c r="F542" s="202"/>
      <c r="G542" s="202"/>
      <c r="H542" s="203"/>
      <c r="I542" s="203"/>
    </row>
    <row r="543" spans="1:9" s="78" customFormat="1" ht="16.5" customHeight="1">
      <c r="A543" s="183"/>
      <c r="D543" s="203"/>
      <c r="E543" s="203"/>
      <c r="F543" s="202"/>
      <c r="G543" s="202"/>
      <c r="H543" s="203"/>
      <c r="I543" s="203"/>
    </row>
    <row r="544" spans="1:9" s="78" customFormat="1" ht="16.5" customHeight="1">
      <c r="A544" s="183"/>
      <c r="D544" s="203"/>
      <c r="E544" s="203"/>
      <c r="F544" s="202"/>
      <c r="G544" s="202"/>
      <c r="H544" s="203"/>
      <c r="I544" s="203"/>
    </row>
  </sheetData>
  <sheetProtection/>
  <mergeCells count="22">
    <mergeCell ref="B308:D308"/>
    <mergeCell ref="E308:G308"/>
    <mergeCell ref="E303:G303"/>
    <mergeCell ref="B160:G160"/>
    <mergeCell ref="F104:G104"/>
    <mergeCell ref="B144:G144"/>
    <mergeCell ref="B139:G139"/>
    <mergeCell ref="B104:D105"/>
    <mergeCell ref="E104:E105"/>
    <mergeCell ref="B113:D114"/>
    <mergeCell ref="E113:E114"/>
    <mergeCell ref="F113:G113"/>
    <mergeCell ref="B303:D303"/>
    <mergeCell ref="B110:D110"/>
    <mergeCell ref="B120:D120"/>
    <mergeCell ref="B117:D117"/>
    <mergeCell ref="B38:E38"/>
    <mergeCell ref="A6:G6"/>
    <mergeCell ref="A7:G7"/>
    <mergeCell ref="B15:D15"/>
    <mergeCell ref="B16:C16"/>
    <mergeCell ref="B29:C29"/>
  </mergeCells>
  <printOptions/>
  <pageMargins left="0.99" right="0.25" top="0.52" bottom="0.26" header="0.5" footer="0.24"/>
  <pageSetup firstPageNumber="12" useFirstPageNumber="1" horizontalDpi="600" verticalDpi="600" orientation="portrait" r:id="rId1"/>
  <headerFooter alignWithMargins="0">
    <oddFooter>&amp;CPage &amp;P</oddFooter>
  </headerFooter>
  <rowBreaks count="2" manualBreakCount="2">
    <brk id="164" max="6" man="1"/>
    <brk id="2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TranAnhPC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ComputerPC</dc:creator>
  <cp:keywords/>
  <dc:description/>
  <cp:lastModifiedBy>User</cp:lastModifiedBy>
  <cp:lastPrinted>2012-07-18T10:59:21Z</cp:lastPrinted>
  <dcterms:created xsi:type="dcterms:W3CDTF">2010-08-13T08:56:30Z</dcterms:created>
  <dcterms:modified xsi:type="dcterms:W3CDTF">2012-07-13T09:24:54Z</dcterms:modified>
  <cp:category/>
  <cp:version/>
  <cp:contentType/>
  <cp:contentStatus/>
</cp:coreProperties>
</file>